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itemProps2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CE" sheetId="1" state="visible" r:id="rId2"/>
    <sheet name="Indices Price" sheetId="2" state="visible" r:id="rId3"/>
  </sheets>
  <definedNames>
    <definedName function="false" hidden="false" localSheetId="0" name="TABLE" vbProcedure="false">PRICE!$B$18:$B$18</definedName>
    <definedName function="false" hidden="false" localSheetId="1" name="TABLE" vbProcedure="false">'Indices Price'!$A$1:$AN$23</definedName>
    <definedName function="false" hidden="false" localSheetId="1" name="TABLE_2" vbProcedure="false">'Indices Price'!$B$25:$B$25</definedName>
    <definedName function="false" hidden="false" localSheetId="1" name="TABLE_3" vbProcedure="false">'Indices Price'!$A$28:$AN$50</definedName>
    <definedName function="false" hidden="false" localSheetId="1" name="Â" vbProcedure="false">'Indices Price'!$A$25:$B$25</definedName>
    <definedName function="false" hidden="false" localSheetId="1" name="Â_2" vbProcedure="false">'Indices Price'!$A$52:$A$52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<sst xmlns="http://schemas.openxmlformats.org/spreadsheetml/2006/main" count="66" uniqueCount="47">
  <si>
    <t xml:space="preserve">Calculo juros price para parcelas mensais</t>
  </si>
  <si>
    <r>
      <rPr>
        <b val="true"/>
        <sz val="10"/>
        <color rgb="FFCE181E"/>
        <rFont val="Arial"/>
        <family val="2"/>
        <charset val="1"/>
      </rPr>
      <t xml:space="preserve">Planilha não cobre cálculo do PRICE com o parâmetro 459 como “N” (cálculo com juros simples)
</t>
    </r>
    <r>
      <rPr>
        <b val="true"/>
        <sz val="10"/>
        <color rgb="FF000000"/>
        <rFont val="Arial"/>
        <family val="2"/>
        <charset val="1"/>
      </rPr>
      <t xml:space="preserve">É importante preencher a data base dos Juros Price e a data do 1º venc.  da condição</t>
    </r>
  </si>
  <si>
    <t xml:space="preserve">Valor Original Condição :</t>
  </si>
  <si>
    <t xml:space="preserve">Quantidade Parcelas :</t>
  </si>
  <si>
    <t xml:space="preserve">Parametro 241: </t>
  </si>
  <si>
    <t xml:space="preserve">(1 = série price normal, 2 = juros constantes, 3 = juros diários)</t>
  </si>
  <si>
    <t xml:space="preserve">Percentual Juros :</t>
  </si>
  <si>
    <t xml:space="preserve">Parametro 235:</t>
  </si>
  <si>
    <t xml:space="preserve">S</t>
  </si>
  <si>
    <t xml:space="preserve">(S = Somar nos Juros, N = Juros Simples (Somar na Amortização)</t>
  </si>
  <si>
    <t xml:space="preserve">Meses Intervalo entre parcelas :</t>
  </si>
  <si>
    <t xml:space="preserve">Parametro 459:</t>
  </si>
  <si>
    <t xml:space="preserve">(S = calcula juros no saldo devedor,  N = conforme par235)</t>
  </si>
  <si>
    <r>
      <rPr>
        <b val="true"/>
        <sz val="10"/>
        <rFont val="Arial"/>
        <family val="2"/>
        <charset val="1"/>
      </rPr>
      <t xml:space="preserve">Número de períodos (Meses entre data base do Price e 1</t>
    </r>
    <r>
      <rPr>
        <b val="true"/>
        <vertAlign val="superscript"/>
        <sz val="10"/>
        <rFont val="Arial"/>
        <family val="2"/>
        <charset val="1"/>
      </rPr>
      <t xml:space="preserve">o</t>
    </r>
    <r>
      <rPr>
        <b val="true"/>
        <sz val="10"/>
        <rFont val="Arial"/>
        <family val="2"/>
        <charset val="1"/>
      </rPr>
      <t xml:space="preserve"> vencimento – intervalo da condição :</t>
    </r>
  </si>
  <si>
    <t xml:space="preserve">Parametro 326</t>
  </si>
  <si>
    <t xml:space="preserve">M</t>
  </si>
  <si>
    <t xml:space="preserve">(D = valor presente em dias, M = valor presente em meses)</t>
  </si>
  <si>
    <t xml:space="preserve">Carência :</t>
  </si>
  <si>
    <t xml:space="preserve">Valor Total com Juros :</t>
  </si>
  <si>
    <t xml:space="preserve">data base juros PRICE</t>
  </si>
  <si>
    <t xml:space="preserve">Valor Presente :</t>
  </si>
  <si>
    <t xml:space="preserve">data do 1º venc. da condição</t>
  </si>
  <si>
    <t xml:space="preserve">Valor Total Amortização :</t>
  </si>
  <si>
    <t xml:space="preserve">Valor Total de Juros :</t>
  </si>
  <si>
    <t xml:space="preserve">Juros Conforme parâmetro 235:</t>
  </si>
  <si>
    <t xml:space="preserve">Valor presente por parcela:</t>
  </si>
  <si>
    <t xml:space="preserve">Reajuste Correção Monetária em Indexador</t>
  </si>
  <si>
    <t xml:space="preserve">valor</t>
  </si>
  <si>
    <t xml:space="preserve">indice</t>
  </si>
  <si>
    <t xml:space="preserve">parcela</t>
  </si>
  <si>
    <t xml:space="preserve">amortizacao</t>
  </si>
  <si>
    <t xml:space="preserve">juros</t>
  </si>
  <si>
    <t xml:space="preserve">juros agreg</t>
  </si>
  <si>
    <t xml:space="preserve">Dias</t>
  </si>
  <si>
    <t xml:space="preserve">Valor presente</t>
  </si>
  <si>
    <t xml:space="preserve">parcelas</t>
  </si>
  <si>
    <t xml:space="preserve">percentual</t>
  </si>
  <si>
    <t xml:space="preserve">Percen. Mensal</t>
  </si>
  <si>
    <t xml:space="preserve">amortização</t>
  </si>
  <si>
    <t xml:space="preserve">somente correção</t>
  </si>
  <si>
    <t xml:space="preserve">vencto</t>
  </si>
  <si>
    <t xml:space="preserve">correção</t>
  </si>
  <si>
    <t xml:space="preserve">Baixa</t>
  </si>
  <si>
    <t xml:space="preserve">saldo</t>
  </si>
  <si>
    <t xml:space="preserve">Taxa de Juros = 1,00% por PerÃ­odo. 1Âº PagtÂº. Depois de um PerÃ­odo do Financiamento</t>
  </si>
  <si>
    <t xml:space="preserve">Â </t>
  </si>
  <si>
    <t xml:space="preserve">Taxa de Juros = 1,00% por PerÃ­odo. 1Âº PagtÂº. No Ato do Financiamento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</si>
</sst>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/m/yyyy"/>
    <numFmt numFmtId="166" formatCode="0.00"/>
    <numFmt numFmtId="167" formatCode="#,##0.00"/>
    <numFmt numFmtId="168" formatCode="0.000000"/>
    <numFmt numFmtId="169" formatCode="0"/>
    <numFmt numFmtId="170" formatCode="0.00000000"/>
    <numFmt numFmtId="171" formatCode="dd/mm/yy"/>
    <numFmt numFmtId="172" formatCode="#,##0.000000_);\(#,##0.000000\)"/>
    <numFmt numFmtId="173" formatCode="0.0000"/>
    <numFmt numFmtId="174" formatCode="[$R$-416]\ #,##0.00;[RED]\-[$R$-416]\ #,##0.00"/>
    <numFmt numFmtId="175" formatCode="[$R$-416]\ #,##0.000;[RED]\-[$R$-416]\ #,##0.000"/>
    <numFmt numFmtId="176" formatCode="#,##0.00000000000"/>
    <numFmt numFmtId="177" formatCode="#,##0.0000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CE181E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0"/>
      <charset val="1"/>
    </font>
    <font>
      <b val="true"/>
      <vertAlign val="superscript"/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2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2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4" borderId="3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20" applyFont="fals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2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ColWidth="9.01171875" defaultRowHeight="12.7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12.14"/>
    <col collapsed="false" customWidth="true" hidden="false" outlineLevel="0" max="3" min="3" style="0" width="19"/>
    <col collapsed="false" customWidth="true" hidden="false" outlineLevel="0" max="4" min="4" style="0" width="14.01"/>
    <col collapsed="false" customWidth="true" hidden="false" outlineLevel="0" max="5" min="5" style="0" width="12.14"/>
    <col collapsed="false" customWidth="true" hidden="false" outlineLevel="0" max="6" min="6" style="0" width="26.42"/>
    <col collapsed="false" customWidth="true" hidden="false" outlineLevel="0" max="7" min="7" style="0" width="14.86"/>
    <col collapsed="false" customWidth="true" hidden="false" outlineLevel="0" max="8" min="8" style="0" width="17"/>
    <col collapsed="false" customWidth="true" hidden="false" outlineLevel="0" max="9" min="9" style="0" width="13.7"/>
    <col collapsed="false" customWidth="true" hidden="false" outlineLevel="0" max="10" min="10" style="0" width="19.14"/>
    <col collapsed="false" customWidth="true" hidden="false" outlineLevel="0" max="11" min="11" style="0" width="14.01"/>
    <col collapsed="false" customWidth="true" hidden="false" outlineLevel="0" max="12" min="12" style="0" width="14.43"/>
    <col collapsed="false" customWidth="true" hidden="false" outlineLevel="0" max="13" min="13" style="0" width="14.15"/>
    <col collapsed="false" customWidth="true" hidden="false" outlineLevel="0" max="15" min="15" style="0" width="14.28"/>
    <col collapsed="false" customWidth="true" hidden="false" outlineLevel="0" max="16" min="16" style="1" width="11.71"/>
    <col collapsed="false" customWidth="true" hidden="false" outlineLevel="0" max="18" min="18" style="0" width="10.99"/>
  </cols>
  <sheetData>
    <row r="1" customFormat="false" ht="12.75" hidden="false" customHeight="false" outlineLevel="0" collapsed="false">
      <c r="A1" s="2" t="s">
        <v>0</v>
      </c>
      <c r="B1" s="2"/>
      <c r="C1" s="2"/>
      <c r="D1" s="2"/>
      <c r="E1" s="2"/>
      <c r="F1" s="2"/>
      <c r="L1" s="3"/>
    </row>
    <row r="2" customFormat="false" ht="26.4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P2" s="5" t="n">
        <f aca="false">SUM(446459.4/((1+0.008)^3590))</f>
        <v>1.68450264847707E-007</v>
      </c>
    </row>
    <row r="3" customFormat="false" ht="12.8" hidden="false" customHeight="false" outlineLevel="0" collapsed="false">
      <c r="A3" s="6" t="s">
        <v>2</v>
      </c>
      <c r="B3" s="6"/>
      <c r="C3" s="6"/>
      <c r="D3" s="7" t="n">
        <v>151811.6</v>
      </c>
    </row>
    <row r="4" customFormat="false" ht="12.75" hidden="false" customHeight="false" outlineLevel="0" collapsed="false">
      <c r="A4" s="6" t="s">
        <v>3</v>
      </c>
      <c r="B4" s="6"/>
      <c r="C4" s="6"/>
      <c r="D4" s="0" t="n">
        <v>10</v>
      </c>
      <c r="F4" s="8" t="s">
        <v>4</v>
      </c>
      <c r="G4" s="0" t="n">
        <v>1</v>
      </c>
      <c r="H4" s="0" t="s">
        <v>5</v>
      </c>
      <c r="T4" s="0" t="e">
        <f aca="false">#VALUE!</f>
        <v>#VALUE!</v>
      </c>
    </row>
    <row r="5" customFormat="false" ht="12.75" hidden="false" customHeight="false" outlineLevel="0" collapsed="false">
      <c r="A5" s="6" t="s">
        <v>6</v>
      </c>
      <c r="B5" s="6"/>
      <c r="C5" s="6"/>
      <c r="D5" s="9" t="n">
        <v>0.5664</v>
      </c>
      <c r="F5" s="10" t="s">
        <v>7</v>
      </c>
      <c r="G5" s="11" t="s">
        <v>8</v>
      </c>
      <c r="H5" s="0" t="s">
        <v>9</v>
      </c>
    </row>
    <row r="6" customFormat="false" ht="12.75" hidden="false" customHeight="false" outlineLevel="0" collapsed="false">
      <c r="A6" s="6" t="s">
        <v>10</v>
      </c>
      <c r="B6" s="6"/>
      <c r="C6" s="6"/>
      <c r="D6" s="12" t="n">
        <v>12</v>
      </c>
      <c r="F6" s="10" t="s">
        <v>11</v>
      </c>
      <c r="G6" s="11" t="s">
        <v>8</v>
      </c>
      <c r="H6" s="0" t="s">
        <v>12</v>
      </c>
    </row>
    <row r="7" customFormat="false" ht="27.2" hidden="false" customHeight="true" outlineLevel="0" collapsed="false">
      <c r="A7" s="13" t="s">
        <v>13</v>
      </c>
      <c r="B7" s="13"/>
      <c r="C7" s="13"/>
      <c r="D7" s="14" t="n">
        <f aca="false">DATEDIF(G9,G10,"m")-D6</f>
        <v>0</v>
      </c>
      <c r="F7" s="8" t="s">
        <v>14</v>
      </c>
      <c r="G7" s="0" t="s">
        <v>15</v>
      </c>
      <c r="H7" s="15" t="s">
        <v>16</v>
      </c>
    </row>
    <row r="8" customFormat="false" ht="12.75" hidden="false" customHeight="false" outlineLevel="0" collapsed="false">
      <c r="A8" s="6" t="s">
        <v>17</v>
      </c>
      <c r="B8" s="6"/>
      <c r="C8" s="6"/>
      <c r="D8" s="12" t="n">
        <v>1</v>
      </c>
      <c r="F8" s="8"/>
      <c r="H8" s="15"/>
      <c r="J8" s="12"/>
      <c r="K8" s="12"/>
    </row>
    <row r="9" customFormat="false" ht="12.75" hidden="false" customHeight="false" outlineLevel="0" collapsed="false">
      <c r="A9" s="6" t="s">
        <v>18</v>
      </c>
      <c r="B9" s="6"/>
      <c r="C9" s="6"/>
      <c r="D9" s="3" t="n">
        <f aca="false">A18*TABLE*D4</f>
        <v>216271.301430719</v>
      </c>
      <c r="E9" s="3"/>
      <c r="F9" s="16" t="s">
        <v>19</v>
      </c>
      <c r="G9" s="17" t="n">
        <v>44228</v>
      </c>
      <c r="H9" s="15"/>
      <c r="O9" s="0" t="n">
        <v>81</v>
      </c>
      <c r="Q9" s="0" t="n">
        <f aca="false">N9*O9</f>
        <v>0</v>
      </c>
    </row>
    <row r="10" customFormat="false" ht="12.75" hidden="false" customHeight="false" outlineLevel="0" collapsed="false">
      <c r="A10" s="6" t="s">
        <v>20</v>
      </c>
      <c r="B10" s="6"/>
      <c r="C10" s="6"/>
      <c r="D10" s="3" t="n">
        <f aca="false">$C$18*((((1+$J$18/100)^$I$18)-1)/(($J$18/100)*(1+$J$18/100)^$I$18))</f>
        <v>151811.6</v>
      </c>
      <c r="E10" s="3"/>
      <c r="F10" s="16" t="s">
        <v>21</v>
      </c>
      <c r="G10" s="17" t="n">
        <v>44593</v>
      </c>
      <c r="I10" s="8"/>
      <c r="O10" s="0" t="n">
        <v>82</v>
      </c>
      <c r="Q10" s="0" t="n">
        <f aca="false">N10*O10</f>
        <v>0</v>
      </c>
    </row>
    <row r="11" customFormat="false" ht="12.75" hidden="false" customHeight="false" outlineLevel="0" collapsed="false">
      <c r="A11" s="6" t="s">
        <v>22</v>
      </c>
      <c r="B11" s="6"/>
      <c r="C11" s="6"/>
      <c r="D11" s="3"/>
      <c r="E11" s="3"/>
      <c r="F11" s="3"/>
      <c r="G11" s="18"/>
      <c r="I11" s="8"/>
      <c r="J11" s="19"/>
      <c r="K11" s="20"/>
      <c r="O11" s="0" t="n">
        <v>83</v>
      </c>
      <c r="Q11" s="0" t="n">
        <f aca="false">N11*O11</f>
        <v>0</v>
      </c>
    </row>
    <row r="12" customFormat="false" ht="12.75" hidden="false" customHeight="false" outlineLevel="0" collapsed="false">
      <c r="A12" s="6" t="s">
        <v>23</v>
      </c>
      <c r="B12" s="6"/>
      <c r="C12" s="6"/>
      <c r="D12" s="3" t="n">
        <f aca="false">SUM(E18:E216)</f>
        <v>64459.7014307191</v>
      </c>
      <c r="E12" s="21"/>
      <c r="F12" s="21"/>
      <c r="I12" s="8"/>
      <c r="J12" s="19"/>
    </row>
    <row r="13" customFormat="false" ht="12.75" hidden="false" customHeight="false" outlineLevel="0" collapsed="false">
      <c r="A13" s="22"/>
      <c r="B13" s="22"/>
      <c r="C13" s="22" t="s">
        <v>24</v>
      </c>
      <c r="D13" s="3" t="n">
        <f aca="false">IF(G5="S",D3*((1+(D5/100))^D7),D3*((1+(D5/100*D7))))</f>
        <v>151811.6</v>
      </c>
      <c r="E13" s="3"/>
      <c r="I13" s="8"/>
      <c r="J13" s="1"/>
      <c r="K13" s="1"/>
    </row>
    <row r="14" customFormat="false" ht="12.75" hidden="false" customHeight="false" outlineLevel="0" collapsed="false">
      <c r="A14" s="22"/>
      <c r="B14" s="22"/>
      <c r="C14" s="22" t="s">
        <v>25</v>
      </c>
      <c r="D14" s="3" t="e">
        <f aca="false">SUM(H18:H216)</f>
        <v>#DIV/0!</v>
      </c>
      <c r="E14" s="3"/>
      <c r="F14" s="3"/>
      <c r="I14" s="8"/>
      <c r="J14" s="1"/>
      <c r="K14" s="1"/>
    </row>
    <row r="15" customFormat="false" ht="12.75" hidden="false" customHeight="false" outlineLevel="0" collapsed="false">
      <c r="A15" s="22"/>
      <c r="B15" s="22"/>
      <c r="C15" s="23"/>
      <c r="D15" s="3"/>
      <c r="H15" s="3"/>
    </row>
    <row r="16" customFormat="false" ht="12.75" hidden="false" customHeight="false" outlineLevel="0" collapsed="false">
      <c r="D16" s="3"/>
      <c r="J16" s="8" t="s">
        <v>26</v>
      </c>
      <c r="K16" s="8"/>
    </row>
    <row r="17" customFormat="false" ht="12.75" hidden="false" customHeight="false" outlineLevel="0" collapsed="false">
      <c r="A17" s="8" t="s">
        <v>27</v>
      </c>
      <c r="B17" s="8" t="s">
        <v>28</v>
      </c>
      <c r="C17" s="24" t="s">
        <v>29</v>
      </c>
      <c r="D17" s="8" t="s">
        <v>30</v>
      </c>
      <c r="E17" s="8" t="s">
        <v>31</v>
      </c>
      <c r="F17" s="8" t="s">
        <v>32</v>
      </c>
      <c r="G17" s="8" t="s">
        <v>33</v>
      </c>
      <c r="H17" s="8" t="s">
        <v>34</v>
      </c>
      <c r="I17" s="8" t="s">
        <v>35</v>
      </c>
      <c r="J17" s="8" t="s">
        <v>36</v>
      </c>
      <c r="K17" s="8" t="s">
        <v>37</v>
      </c>
      <c r="L17" s="8" t="s">
        <v>29</v>
      </c>
      <c r="M17" s="8" t="s">
        <v>38</v>
      </c>
      <c r="N17" s="8" t="s">
        <v>31</v>
      </c>
      <c r="O17" s="8" t="s">
        <v>39</v>
      </c>
      <c r="P17" s="25" t="s">
        <v>40</v>
      </c>
      <c r="Q17" s="8" t="s">
        <v>41</v>
      </c>
      <c r="R17" s="8" t="s">
        <v>42</v>
      </c>
      <c r="S17" s="8" t="s">
        <v>31</v>
      </c>
      <c r="T17" s="8" t="s">
        <v>41</v>
      </c>
      <c r="U17" s="8" t="s">
        <v>43</v>
      </c>
    </row>
    <row r="18" customFormat="false" ht="12.75" hidden="false" customHeight="false" outlineLevel="0" collapsed="false">
      <c r="A18" s="26" t="n">
        <f aca="false">IF($G$6="S",D3*((1+(D5/100))^(D7)),D3)</f>
        <v>151811.6</v>
      </c>
      <c r="B18" s="0" t="n">
        <f aca="false">((((1+(J18/100))^I18)*(J18/100))/(((1+(J18/100))^I18)-1))</f>
        <v>0.142460326767335</v>
      </c>
      <c r="C18" s="27" t="n">
        <f aca="false">IF(A18&gt;1,$A$18*$B$18+F18,0)</f>
        <v>21627.1301430719</v>
      </c>
      <c r="D18" s="3" t="n">
        <f aca="false">IF(A18&gt;0,C18-E18,0)</f>
        <v>10981.2159031383</v>
      </c>
      <c r="E18" s="3" t="n">
        <f aca="false">IF(A18&lt;&gt;0,IF($G$4=1,A18*($J$18/100),IF($G$4=3,A18*ROUND($J$18/30*G18/100,8),(($D$9-$D$3)/$D$4)))+(IF($G$5="S",F18,0)),0)</f>
        <v>10645.9142399336</v>
      </c>
      <c r="F18" s="3" t="n">
        <f aca="false">IF($G$6="S",0,IF(A18&gt;0,($D$13-$D$3)/$D$4,0))</f>
        <v>0</v>
      </c>
      <c r="G18" s="28" t="n">
        <v>30</v>
      </c>
      <c r="H18" s="3" t="e">
        <f aca="false">IF(P18&gt;$J$14,L18/(1+(ROUND((POWER((1+(K18/100)),(IF($G$7="D",(IF($J$13&lt;$J$14,P18-$J$14,P18-$J$13)/G18),IF($J$13&lt;$J$14,DATEDIF($J$14,P18,"m")+1,DATEDIF($J$13,P18,"m")+1))))-1)*100,10)/100)),L18)</f>
        <v>#DIV/0!</v>
      </c>
      <c r="I18" s="0" t="n">
        <f aca="false">D4</f>
        <v>10</v>
      </c>
      <c r="J18" s="29" t="n">
        <f aca="false">((((1+(D5/100))^D6)-1)*100)</f>
        <v>7.01258285923712</v>
      </c>
      <c r="K18" s="30" t="n">
        <f aca="false">IF(A18&lt;&gt;0,IF($G$4=1,$D$5/100,IF($G$4=3,ROUND($D$5/30*G18/100,8),(($D$9-$D$3)/$D$4)))+(IF($G$5="S",F18,0)),0)*100</f>
        <v>0.5664</v>
      </c>
      <c r="L18" s="3" t="e">
        <f aca="false">C18/$J$11*$J$12</f>
        <v>#DIV/0!</v>
      </c>
      <c r="M18" s="3" t="e">
        <f aca="false">D18/$J$11*$J$12</f>
        <v>#DIV/0!</v>
      </c>
      <c r="N18" s="3" t="e">
        <f aca="false">E18/$J$11*$J$12</f>
        <v>#DIV/0!</v>
      </c>
      <c r="O18" s="3" t="e">
        <f aca="false">L18-C18</f>
        <v>#DIV/0!</v>
      </c>
      <c r="P18" s="1" t="n">
        <v>43169</v>
      </c>
      <c r="R18" s="0" t="n">
        <v>1200</v>
      </c>
      <c r="S18" s="3" t="e">
        <f aca="false">IF(R18&lt;N18+O18,R18-O18,IF(R18-O18&lt;N18,R18-O18,N18))</f>
        <v>#DIV/0!</v>
      </c>
      <c r="T18" s="3" t="e">
        <f aca="false">O18</f>
        <v>#DIV/0!</v>
      </c>
      <c r="U18" s="0" t="e">
        <f aca="false">R18/$J$12*$J$11</f>
        <v>#DIV/0!</v>
      </c>
      <c r="V18" s="3" t="e">
        <f aca="false">C18-U18</f>
        <v>#DIV/0!</v>
      </c>
      <c r="W18" s="3" t="e">
        <f aca="false">S18+T18</f>
        <v>#DIV/0!</v>
      </c>
    </row>
    <row r="19" customFormat="false" ht="12.75" hidden="false" customHeight="false" outlineLevel="0" collapsed="false">
      <c r="A19" s="26" t="n">
        <f aca="false">IF(A18-D18&lt;0,0,A18-D18)</f>
        <v>140830.384096862</v>
      </c>
      <c r="C19" s="27" t="n">
        <f aca="false">IF(A19&gt;1,$A$18*$B$18+F19,0)</f>
        <v>21627.1301430719</v>
      </c>
      <c r="D19" s="3" t="n">
        <f aca="false">IF(A19&gt;0,C19-E19,0)</f>
        <v>11751.2827672976</v>
      </c>
      <c r="E19" s="3" t="n">
        <f aca="false">IF(A19&lt;&gt;0,IF($G$4=1,A19*($J$18/100),IF($G$4=3,A19*ROUND($J$18/30*G19/100,8),(($D$9-$D$3)/$D$4)))+(IF($G$5="S",F19,0)),0)</f>
        <v>9875.84737577432</v>
      </c>
      <c r="F19" s="3" t="n">
        <f aca="false">IF($G$6="S",0,IF(A19&gt;0,($D$13-$D$3)/$D$4,0))</f>
        <v>0</v>
      </c>
      <c r="G19" s="28" t="n">
        <v>31</v>
      </c>
      <c r="H19" s="3" t="e">
        <f aca="false">IF(P19&gt;$J$14,L19/(1+(ROUND((POWER((1+(K19/100)),(IF($G$7="D",(IF($J$13&lt;$J$14,P19-$J$14,P19-$J$13)/G19),IF($J$13&lt;$J$14,DATEDIF($J$14,P19,"m")+1,DATEDIF($J$13,P19,"m")+1))))-1)*100,10)/100)),L19)</f>
        <v>#DIV/0!</v>
      </c>
      <c r="J19" s="12"/>
      <c r="K19" s="30" t="n">
        <f aca="false">IF(A19&lt;&gt;0,IF($G$4=1,$D$5/100,IF($G$4=3,ROUND($D$5/30*G19/100,8),(($D$9-$D$3)/$D$4)))+(IF($G$5="S",F19,0)),0)*100</f>
        <v>0.5664</v>
      </c>
      <c r="L19" s="3" t="e">
        <f aca="false">C19/$J$11*$J$12</f>
        <v>#DIV/0!</v>
      </c>
      <c r="M19" s="3" t="e">
        <f aca="false">D19/$J$11*$J$12</f>
        <v>#DIV/0!</v>
      </c>
      <c r="N19" s="3" t="e">
        <f aca="false">E19/$J$11*$J$12</f>
        <v>#DIV/0!</v>
      </c>
      <c r="O19" s="3" t="e">
        <f aca="false">L19-C19</f>
        <v>#DIV/0!</v>
      </c>
      <c r="P19" s="1" t="n">
        <v>43200</v>
      </c>
      <c r="R19" s="0" t="n">
        <v>600</v>
      </c>
      <c r="S19" s="3" t="e">
        <f aca="false">R19-O19</f>
        <v>#DIV/0!</v>
      </c>
      <c r="T19" s="3" t="e">
        <f aca="false">R19-S19</f>
        <v>#DIV/0!</v>
      </c>
      <c r="U19" s="0" t="e">
        <f aca="false">R19/$J$12*$J$11</f>
        <v>#DIV/0!</v>
      </c>
      <c r="V19" s="3" t="e">
        <f aca="false">V18-U19</f>
        <v>#DIV/0!</v>
      </c>
    </row>
    <row r="20" customFormat="false" ht="12.75" hidden="false" customHeight="false" outlineLevel="0" collapsed="false">
      <c r="A20" s="26" t="n">
        <f aca="false">IF(A19-D19&lt;0,0,A19-D19)</f>
        <v>129079.101329564</v>
      </c>
      <c r="C20" s="27" t="n">
        <f aca="false">IF(A20&gt;1,$A$18*$B$18+F20,0)</f>
        <v>21627.1301430719</v>
      </c>
      <c r="D20" s="3" t="n">
        <f aca="false">IF(A20&gt;0,C20-E20,0)</f>
        <v>12575.3512083776</v>
      </c>
      <c r="E20" s="3" t="n">
        <f aca="false">IF(A20&lt;&gt;0,IF($G$4=1,A20*($J$18/100),IF($G$4=3,A20*ROUND($J$18/30*G20/100,8),(($D$9-$D$3)/$D$4)))+(IF($G$5="S",F20,0)),0)</f>
        <v>9051.77893469432</v>
      </c>
      <c r="F20" s="3" t="n">
        <f aca="false">IF($G$6="S",0,IF(A20&gt;0,($D$13-$D$3)/$D$4,0))</f>
        <v>0</v>
      </c>
      <c r="G20" s="28" t="n">
        <v>31</v>
      </c>
      <c r="H20" s="3" t="e">
        <f aca="false">IF(P20&gt;$J$14,L20/(1+(ROUND((POWER((1+(K20/100)),(IF($G$7="D",(IF($J$13&lt;$J$14,P20-$J$14,P20-$J$13)/G20),IF($J$13&lt;$J$14,DATEDIF($J$14,P20,"m")+1,DATEDIF($J$13,P20,"m")+1))))-1)*100,10)/100)),L20)</f>
        <v>#DIV/0!</v>
      </c>
      <c r="K20" s="30" t="n">
        <f aca="false">IF(A20&lt;&gt;0,IF($G$4=1,$D$5/100,IF($G$4=3,ROUND($D$5/30*G20/100,8),(($D$9-$D$3)/$D$4)))+(IF($G$5="S",F20,0)),0)*100</f>
        <v>0.5664</v>
      </c>
      <c r="L20" s="3" t="e">
        <f aca="false">C20/$J$11*$J$12</f>
        <v>#DIV/0!</v>
      </c>
      <c r="M20" s="3" t="e">
        <f aca="false">D20/$J$11*$J$12</f>
        <v>#DIV/0!</v>
      </c>
      <c r="N20" s="3" t="e">
        <f aca="false">E20/$J$11*$J$12</f>
        <v>#DIV/0!</v>
      </c>
      <c r="O20" s="3" t="e">
        <f aca="false">L20-C20</f>
        <v>#DIV/0!</v>
      </c>
      <c r="P20" s="1" t="n">
        <v>43230</v>
      </c>
      <c r="R20" s="0" t="n">
        <v>550</v>
      </c>
      <c r="S20" s="3" t="e">
        <f aca="false">R20-O20</f>
        <v>#DIV/0!</v>
      </c>
      <c r="T20" s="3" t="e">
        <f aca="false">R20-S20</f>
        <v>#DIV/0!</v>
      </c>
      <c r="U20" s="0" t="e">
        <f aca="false">R20/$J$12*$J$11</f>
        <v>#DIV/0!</v>
      </c>
      <c r="V20" s="3" t="e">
        <f aca="false">V19-U20</f>
        <v>#DIV/0!</v>
      </c>
    </row>
    <row r="21" customFormat="false" ht="12.75" hidden="false" customHeight="false" outlineLevel="0" collapsed="false">
      <c r="A21" s="26" t="n">
        <f aca="false">IF(A20-D20&lt;0,0,A20-D20)</f>
        <v>116503.750121187</v>
      </c>
      <c r="C21" s="27" t="n">
        <f aca="false">IF(A21&gt;1,$A$18*$B$18+F21,0)</f>
        <v>21627.1301430719</v>
      </c>
      <c r="D21" s="3" t="n">
        <f aca="false">IF(A21&gt;0,C21-E21,0)</f>
        <v>13457.2081317051</v>
      </c>
      <c r="E21" s="3" t="n">
        <f aca="false">IF(A21&lt;&gt;0,IF($G$4=1,A21*($J$18/100),IF($G$4=3,A21*ROUND($J$18/30*G21/100,8),(($D$9-$D$3)/$D$4)))+(IF($G$5="S",F21,0)),0)</f>
        <v>8169.92201136677</v>
      </c>
      <c r="F21" s="3" t="n">
        <f aca="false">IF($G$6="S",0,IF(A21&gt;0,($D$13-$D$3)/$D$4,0))</f>
        <v>0</v>
      </c>
      <c r="G21" s="28" t="n">
        <v>28</v>
      </c>
      <c r="H21" s="3" t="e">
        <f aca="false">IF(P21&gt;$J$14,L21/(1+(ROUND((POWER((1+(K21/100)),(IF($G$7="D",(IF($J$13&lt;$J$14,P21-$J$14,P21-$J$13)/G21),IF($J$13&lt;$J$14,DATEDIF($J$14,P21,"m")+1,DATEDIF($J$13,P21,"m")+1))))-1)*100,10)/100)),L21)</f>
        <v>#DIV/0!</v>
      </c>
      <c r="K21" s="30" t="n">
        <f aca="false">IF(A21&lt;&gt;0,IF($G$4=1,$D$5/100,IF($G$4=3,ROUND($D$5/30*G21/100,8),(($D$9-$D$3)/$D$4)))+(IF($G$5="S",F21,0)),0)*100</f>
        <v>0.5664</v>
      </c>
      <c r="L21" s="3" t="e">
        <f aca="false">C21/$J$11*$J$12</f>
        <v>#DIV/0!</v>
      </c>
      <c r="M21" s="3" t="e">
        <f aca="false">D21/$J$11*$J$12</f>
        <v>#DIV/0!</v>
      </c>
      <c r="N21" s="3" t="e">
        <f aca="false">E21/$J$11*$J$12</f>
        <v>#DIV/0!</v>
      </c>
      <c r="O21" s="3" t="e">
        <f aca="false">L21-C21</f>
        <v>#DIV/0!</v>
      </c>
      <c r="P21" s="1" t="n">
        <v>43261</v>
      </c>
    </row>
    <row r="22" customFormat="false" ht="12.75" hidden="false" customHeight="false" outlineLevel="0" collapsed="false">
      <c r="A22" s="26" t="n">
        <f aca="false">IF(A21-D21&lt;0,0,A21-D21)</f>
        <v>103046.541989481</v>
      </c>
      <c r="C22" s="27" t="n">
        <f aca="false">IF(A22&gt;1,$A$18*$B$18+F22,0)</f>
        <v>21627.1301430719</v>
      </c>
      <c r="D22" s="3" t="n">
        <f aca="false">IF(A22&gt;0,C22-E22,0)</f>
        <v>14400.906002481</v>
      </c>
      <c r="E22" s="3" t="n">
        <f aca="false">IF(A22&lt;&gt;0,IF($G$4=1,A22*($J$18/100),IF($G$4=3,A22*ROUND($J$18/30*G22/100,8),(($D$9-$D$3)/$D$4)))+(IF($G$5="S",F22,0)),0)</f>
        <v>7226.22414059095</v>
      </c>
      <c r="F22" s="3" t="n">
        <f aca="false">IF($G$6="S",0,IF(A22&gt;0,($D$13-$D$3)/$D$4,0))</f>
        <v>0</v>
      </c>
      <c r="G22" s="28" t="n">
        <v>31</v>
      </c>
      <c r="H22" s="3" t="e">
        <f aca="false">IF(P22&gt;$J$14,L22/(1+(ROUND((POWER((1+(K22/100)),(IF($G$7="D",(IF($J$13&lt;$J$14,P22-$J$14,P22-$J$13)/G22),IF($J$13&lt;$J$14,DATEDIF($J$14,P22,"m")+1,DATEDIF($J$13,P22,"m")+1))))-1)*100,10)/100)),L22)</f>
        <v>#DIV/0!</v>
      </c>
      <c r="K22" s="30" t="n">
        <f aca="false">IF(A22&lt;&gt;0,IF($G$4=1,$D$5/100,IF($G$4=3,ROUND($D$5/30*G22/100,8),(($D$9-$D$3)/$D$4)))+(IF($G$5="S",F22,0)),0)*100</f>
        <v>0.5664</v>
      </c>
      <c r="L22" s="3" t="e">
        <f aca="false">C22/$J$11*$J$12</f>
        <v>#DIV/0!</v>
      </c>
      <c r="M22" s="3" t="e">
        <f aca="false">D22/$J$11*$J$12</f>
        <v>#DIV/0!</v>
      </c>
      <c r="N22" s="3" t="e">
        <f aca="false">E22/$J$11*$J$12</f>
        <v>#DIV/0!</v>
      </c>
      <c r="O22" s="3" t="e">
        <f aca="false">L22-C22</f>
        <v>#DIV/0!</v>
      </c>
      <c r="P22" s="1" t="n">
        <v>43291</v>
      </c>
      <c r="S22" s="3" t="e">
        <f aca="false">IF(R18-O18&lt;N18,"sim","não")</f>
        <v>#DIV/0!</v>
      </c>
    </row>
    <row r="23" customFormat="false" ht="12.75" hidden="false" customHeight="false" outlineLevel="0" collapsed="false">
      <c r="A23" s="26" t="n">
        <f aca="false">IF(A22-D22&lt;0,0,A22-D22)</f>
        <v>88645.6359870004</v>
      </c>
      <c r="C23" s="27" t="n">
        <f aca="false">IF(A23&gt;1,$A$18*$B$18+F23,0)</f>
        <v>21627.1301430719</v>
      </c>
      <c r="D23" s="3" t="n">
        <f aca="false">IF(A23&gt;0,C23-E23,0)</f>
        <v>15410.7814683858</v>
      </c>
      <c r="E23" s="3" t="n">
        <f aca="false">IF(A23&lt;&gt;0,IF($G$4=1,A23*($J$18/100),IF($G$4=3,A23*ROUND($J$18/30*G23/100,8),(($D$9-$D$3)/$D$4)))+(IF($G$5="S",F23,0)),0)</f>
        <v>6216.34867468612</v>
      </c>
      <c r="F23" s="3" t="n">
        <f aca="false">IF($G$6="S",0,IF(A23&gt;0,($D$13-$D$3)/$D$4,0))</f>
        <v>0</v>
      </c>
      <c r="G23" s="28" t="n">
        <v>30</v>
      </c>
      <c r="H23" s="3" t="e">
        <f aca="false">IF(P23&gt;$J$14,L23/(1+(ROUND((POWER((1+(K23/100)),(IF($G$7="D",(IF($J$13&lt;$J$14,P23-$J$14,P23-$J$13)/G23),IF($J$13&lt;$J$14,DATEDIF($J$14,P23,"m")+1,DATEDIF($J$13,P23,"m")+1))))-1)*100,10)/100)),L23)</f>
        <v>#DIV/0!</v>
      </c>
      <c r="I23" s="8"/>
      <c r="J23" s="3"/>
      <c r="K23" s="30" t="n">
        <f aca="false">IF(A23&lt;&gt;0,IF($G$4=1,$D$5/100,IF($G$4=3,ROUND($D$5/30*G23/100,8),(($D$9-$D$3)/$D$4)))+(IF($G$5="S",F23,0)),0)*100</f>
        <v>0.5664</v>
      </c>
      <c r="L23" s="3" t="e">
        <f aca="false">C23/$J$11*$J$12</f>
        <v>#DIV/0!</v>
      </c>
      <c r="M23" s="3" t="e">
        <f aca="false">D23/$J$11*$J$12</f>
        <v>#DIV/0!</v>
      </c>
      <c r="N23" s="3" t="e">
        <f aca="false">E23/$J$11*$J$12</f>
        <v>#DIV/0!</v>
      </c>
      <c r="O23" s="3" t="e">
        <f aca="false">L23-C23</f>
        <v>#DIV/0!</v>
      </c>
      <c r="P23" s="1" t="n">
        <v>43322</v>
      </c>
    </row>
    <row r="24" customFormat="false" ht="12.75" hidden="false" customHeight="false" outlineLevel="0" collapsed="false">
      <c r="A24" s="26" t="n">
        <f aca="false">IF(A23-D23&lt;0,0,A23-D23)</f>
        <v>73234.8545186147</v>
      </c>
      <c r="C24" s="27" t="n">
        <f aca="false">IF(A24&gt;1,$A$18*$B$18+F24,0)</f>
        <v>21627.1301430719</v>
      </c>
      <c r="D24" s="3" t="n">
        <f aca="false">IF(A24&gt;0,C24-E24,0)</f>
        <v>16491.4752881123</v>
      </c>
      <c r="E24" s="3" t="n">
        <f aca="false">IF(A24&lt;&gt;0,IF($G$4=1,A24*($J$18/100),IF($G$4=3,A24*ROUND($J$18/30*G24/100,8),(($D$9-$D$3)/$D$4)))+(IF($G$5="S",F24,0)),0)</f>
        <v>5135.65485495961</v>
      </c>
      <c r="F24" s="3" t="n">
        <f aca="false">IF($G$6="S",0,IF(A24&gt;0,($D$13-$D$3)/$D$4,0))</f>
        <v>0</v>
      </c>
      <c r="G24" s="28" t="n">
        <v>31</v>
      </c>
      <c r="H24" s="3" t="e">
        <f aca="false">IF(P24&gt;$J$14,L24/(1+(ROUND((POWER((1+(K24/100)),(IF($G$7="D",(IF($J$13&lt;$J$14,P24-$J$14,P24-$J$13)/G24),IF($J$13&lt;$J$14,DATEDIF($J$14,P24,"m")+1,DATEDIF($J$13,P24,"m")+1))))-1)*100,10)/100)),L24)</f>
        <v>#DIV/0!</v>
      </c>
      <c r="J24" s="3"/>
      <c r="K24" s="30" t="n">
        <f aca="false">IF(A24&lt;&gt;0,IF($G$4=1,$D$5/100,IF($G$4=3,ROUND($D$5/30*G24/100,8),(($D$9-$D$3)/$D$4)))+(IF($G$5="S",F24,0)),0)*100</f>
        <v>0.5664</v>
      </c>
      <c r="L24" s="3" t="e">
        <f aca="false">C24/$J$11*$J$12</f>
        <v>#DIV/0!</v>
      </c>
      <c r="M24" s="3" t="e">
        <f aca="false">D24/$J$11*$J$12</f>
        <v>#DIV/0!</v>
      </c>
      <c r="N24" s="3" t="e">
        <f aca="false">E24/$J$11*$J$12</f>
        <v>#DIV/0!</v>
      </c>
      <c r="O24" s="3" t="e">
        <f aca="false">L24-C24</f>
        <v>#DIV/0!</v>
      </c>
      <c r="P24" s="1" t="n">
        <v>43353</v>
      </c>
    </row>
    <row r="25" customFormat="false" ht="12.75" hidden="false" customHeight="false" outlineLevel="0" collapsed="false">
      <c r="A25" s="26" t="n">
        <f aca="false">IF(A24-D24&lt;0,0,A24-D24)</f>
        <v>56743.3792305024</v>
      </c>
      <c r="C25" s="27" t="n">
        <f aca="false">IF(A25&gt;1,$A$18*$B$18+F25,0)</f>
        <v>21627.1301430719</v>
      </c>
      <c r="D25" s="3" t="n">
        <f aca="false">IF(A25&gt;0,C25-E25,0)</f>
        <v>17647.9536574018</v>
      </c>
      <c r="E25" s="3" t="n">
        <f aca="false">IF(A25&lt;&gt;0,IF($G$4=1,A25*($J$18/100),IF($G$4=3,A25*ROUND($J$18/30*G25/100,8),(($D$9-$D$3)/$D$4)))+(IF($G$5="S",F25,0)),0)</f>
        <v>3979.17648567012</v>
      </c>
      <c r="F25" s="3" t="n">
        <f aca="false">IF($G$6="S",0,IF(A25&gt;0,($D$13-$D$3)/$D$4,0))</f>
        <v>0</v>
      </c>
      <c r="G25" s="28" t="n">
        <v>30</v>
      </c>
      <c r="H25" s="3" t="e">
        <f aca="false">IF(P25&gt;$J$14,L25/(1+(ROUND((POWER((1+(K25/100)),(IF($G$7="D",(IF($J$13&lt;$J$14,P25-$J$14,P25-$J$13)/G25),IF($J$13&lt;$J$14,DATEDIF($J$14,P25,"m")+1,DATEDIF($J$13,P25,"m")+1))))-1)*100,10)/100)),L25)</f>
        <v>#DIV/0!</v>
      </c>
      <c r="K25" s="30" t="n">
        <f aca="false">IF(A25&lt;&gt;0,IF($G$4=1,$D$5/100,IF($G$4=3,ROUND($D$5/30*G25/100,8),(($D$9-$D$3)/$D$4)))+(IF($G$5="S",F25,0)),0)*100</f>
        <v>0.5664</v>
      </c>
      <c r="L25" s="3" t="e">
        <f aca="false">C25/$J$11*$J$12</f>
        <v>#DIV/0!</v>
      </c>
      <c r="M25" s="3" t="e">
        <f aca="false">D25/$J$11*$J$12</f>
        <v>#DIV/0!</v>
      </c>
      <c r="N25" s="3" t="e">
        <f aca="false">E25/$J$11*$J$12</f>
        <v>#DIV/0!</v>
      </c>
      <c r="O25" s="3" t="e">
        <f aca="false">L25-C25</f>
        <v>#DIV/0!</v>
      </c>
      <c r="P25" s="1" t="n">
        <v>43383</v>
      </c>
    </row>
    <row r="26" customFormat="false" ht="12.75" hidden="false" customHeight="false" outlineLevel="0" collapsed="false">
      <c r="A26" s="26" t="n">
        <f aca="false">IF(A25-D25&lt;0,0,A25-D25)</f>
        <v>39095.4255731006</v>
      </c>
      <c r="C26" s="27" t="n">
        <f aca="false">IF(A26&gt;1,$A$18*$B$18+F26,0)</f>
        <v>21627.1301430719</v>
      </c>
      <c r="D26" s="3" t="n">
        <f aca="false">IF(A26&gt;0,C26-E26,0)</f>
        <v>18885.5310305869</v>
      </c>
      <c r="E26" s="3" t="n">
        <f aca="false">IF(A26&lt;&gt;0,IF($G$4=1,A26*($J$18/100),IF($G$4=3,A26*ROUND($J$18/30*G26/100,8),(($D$9-$D$3)/$D$4)))+(IF($G$5="S",F26,0)),0)</f>
        <v>2741.59911248505</v>
      </c>
      <c r="F26" s="3" t="n">
        <f aca="false">IF($G$6="S",0,IF(A26&gt;0,($D$13-$D$3)/$D$4,0))</f>
        <v>0</v>
      </c>
      <c r="G26" s="28" t="n">
        <v>31</v>
      </c>
      <c r="H26" s="3" t="e">
        <f aca="false">IF(P26&gt;$J$14,L26/(1+(ROUND((POWER((1+(K26/100)),(IF($G$7="D",(IF($J$13&lt;$J$14,P26-$J$14,P26-$J$13)/G26),IF($J$13&lt;$J$14,DATEDIF($J$14,P26,"m")+1,DATEDIF($J$13,P26,"m")+1))))-1)*100,10)/100)),L26)</f>
        <v>#DIV/0!</v>
      </c>
      <c r="I26" s="8"/>
      <c r="J26" s="3"/>
      <c r="K26" s="30" t="n">
        <f aca="false">IF(A26&lt;&gt;0,IF($G$4=1,$D$5/100,IF($G$4=3,ROUND($D$5/30*G26/100,8),(($D$9-$D$3)/$D$4)))+(IF($G$5="S",F26,0)),0)*100</f>
        <v>0.5664</v>
      </c>
      <c r="L26" s="3" t="e">
        <f aca="false">C26/$J$11*$J$12</f>
        <v>#DIV/0!</v>
      </c>
      <c r="M26" s="3" t="e">
        <f aca="false">D26/$J$11*$J$12</f>
        <v>#DIV/0!</v>
      </c>
      <c r="N26" s="3" t="e">
        <f aca="false">E26/$J$11*$J$12</f>
        <v>#DIV/0!</v>
      </c>
      <c r="O26" s="3" t="e">
        <f aca="false">L26-C26</f>
        <v>#DIV/0!</v>
      </c>
      <c r="P26" s="1" t="n">
        <v>43414</v>
      </c>
    </row>
    <row r="27" customFormat="false" ht="12.75" hidden="false" customHeight="false" outlineLevel="0" collapsed="false">
      <c r="A27" s="26" t="n">
        <f aca="false">IF(A26-D26&lt;0,0,A26-D26)</f>
        <v>20209.8945425137</v>
      </c>
      <c r="C27" s="27" t="n">
        <f aca="false">IF(A27&gt;1,$A$18*$B$18+F27,0)</f>
        <v>21627.1301430719</v>
      </c>
      <c r="D27" s="3" t="n">
        <f aca="false">IF(A27&gt;0,C27-E27,0)</f>
        <v>20209.8945425137</v>
      </c>
      <c r="E27" s="3" t="n">
        <f aca="false">IF(A27&lt;&gt;0,IF($G$4=1,A27*($J$18/100),IF($G$4=3,A27*ROUND($J$18/30*G27/100,8),(($D$9-$D$3)/$D$4)))+(IF($G$5="S",F27,0)),0)</f>
        <v>1417.23560055821</v>
      </c>
      <c r="F27" s="3" t="n">
        <f aca="false">IF($G$6="S",0,IF(A27&gt;0,($D$13-$D$3)/$D$4,0))</f>
        <v>0</v>
      </c>
      <c r="G27" s="28" t="n">
        <v>31</v>
      </c>
      <c r="H27" s="3" t="e">
        <f aca="false">IF(P27&gt;$J$14,L27/(1+(ROUND((POWER((1+(K27/100)),(IF($G$7="D",(IF($J$13&lt;$J$14,P27-$J$14,P27-$J$13)/G27),IF($J$13&lt;$J$14,DATEDIF($J$14,P27,"m")+1,DATEDIF($J$13,P27,"m")+1))))-1)*100,10)/100)),L27)</f>
        <v>#DIV/0!</v>
      </c>
      <c r="I27" s="8"/>
      <c r="J27" s="3"/>
      <c r="K27" s="30" t="n">
        <f aca="false">IF(A27&lt;&gt;0,IF($G$4=1,$D$5/100,IF($G$4=3,ROUND($D$5/30*G27/100,8),(($D$9-$D$3)/$D$4)))+(IF($G$5="S",F27,0)),0)*100</f>
        <v>0.5664</v>
      </c>
      <c r="L27" s="3" t="e">
        <f aca="false">C27/$J$11*$J$12</f>
        <v>#DIV/0!</v>
      </c>
      <c r="M27" s="3" t="e">
        <f aca="false">D27/$J$11*$J$12</f>
        <v>#DIV/0!</v>
      </c>
      <c r="N27" s="3" t="e">
        <f aca="false">E27/$J$11*$J$12</f>
        <v>#DIV/0!</v>
      </c>
      <c r="O27" s="3" t="e">
        <f aca="false">L27-C27</f>
        <v>#DIV/0!</v>
      </c>
      <c r="P27" s="1" t="n">
        <v>43444</v>
      </c>
    </row>
    <row r="28" customFormat="false" ht="12.75" hidden="false" customHeight="false" outlineLevel="0" collapsed="false">
      <c r="A28" s="26" t="n">
        <f aca="false">IF(A27-D27&lt;0,0,A27-D27)</f>
        <v>0</v>
      </c>
      <c r="C28" s="27" t="n">
        <f aca="false">IF(A28&gt;1,$A$18*$B$18+F28,0)</f>
        <v>0</v>
      </c>
      <c r="D28" s="3" t="n">
        <f aca="false">IF(A28&gt;0,C28-E28,0)</f>
        <v>0</v>
      </c>
      <c r="E28" s="3" t="n">
        <f aca="false">IF(A28&lt;&gt;0,IF($G$4=1,A28*($J$18/100),IF($G$4=3,A28*ROUND($J$18/30*G28/100,8),(($D$9-$D$3)/$D$4)))+(IF($G$5="S",F28,0)),0)</f>
        <v>0</v>
      </c>
      <c r="F28" s="3" t="n">
        <f aca="false">IF($G$6="S",0,IF(A28&gt;0,($D$13-$D$3)/$D$4,0))</f>
        <v>0</v>
      </c>
      <c r="G28" s="28" t="n">
        <v>30</v>
      </c>
      <c r="H28" s="3" t="e">
        <f aca="false">IF(P28&gt;$J$14,L28/(1+(ROUND((POWER((1+(K28/100)),(IF($G$7="D",(IF($J$13&lt;$J$14,P28-$J$14,P28-$J$13)/G28),IF($J$13&lt;$J$14,DATEDIF($J$14,P28,"m")+1,DATEDIF($J$13,P28,"m")+1))))-1)*100,10)/100)),L28)</f>
        <v>#DIV/0!</v>
      </c>
      <c r="J28" s="3"/>
      <c r="K28" s="30" t="n">
        <f aca="false">IF(A28&lt;&gt;0,IF($G$4=1,$D$5/100,IF($G$4=3,ROUND($D$5/30*G28/100,8),(($D$9-$D$3)/$D$4)))+(IF($G$5="S",F28,0)),0)*100</f>
        <v>0</v>
      </c>
      <c r="L28" s="3" t="e">
        <f aca="false">C28/$J$11*$J$12</f>
        <v>#DIV/0!</v>
      </c>
      <c r="M28" s="3" t="e">
        <f aca="false">D28/$J$11*$J$12</f>
        <v>#DIV/0!</v>
      </c>
      <c r="N28" s="3" t="e">
        <f aca="false">E28/$J$11*$J$12</f>
        <v>#DIV/0!</v>
      </c>
      <c r="O28" s="3" t="e">
        <f aca="false">L28-C28</f>
        <v>#DIV/0!</v>
      </c>
      <c r="P28" s="1" t="n">
        <v>43475</v>
      </c>
    </row>
    <row r="29" customFormat="false" ht="12.75" hidden="false" customHeight="false" outlineLevel="0" collapsed="false">
      <c r="A29" s="26" t="n">
        <f aca="false">IF(A28-D28&lt;0,0,A28-D28)</f>
        <v>0</v>
      </c>
      <c r="C29" s="27" t="n">
        <f aca="false">IF(A29&gt;1,$A$18*$B$18+F29,0)</f>
        <v>0</v>
      </c>
      <c r="D29" s="3" t="n">
        <f aca="false">IF(A29&gt;0,C29-E29,0)</f>
        <v>0</v>
      </c>
      <c r="E29" s="3" t="n">
        <f aca="false">IF(A29&lt;&gt;0,IF($G$4=1,A29*($J$18/100),IF($G$4=3,A29*ROUND($J$18/30*G29/100,8),(($D$9-$D$3)/$D$4)))+(IF($G$5="S",F29,0)),0)</f>
        <v>0</v>
      </c>
      <c r="F29" s="3" t="n">
        <f aca="false">IF($G$6="S",0,IF(A29&gt;0,($D$13-$D$3)/$D$4,0))</f>
        <v>0</v>
      </c>
      <c r="G29" s="28" t="n">
        <v>31</v>
      </c>
      <c r="H29" s="3" t="e">
        <f aca="false">IF(P29&gt;$J$14,L29/(1+(ROUND((POWER((1+(K29/100)),(IF($G$7="D",(IF($J$13&lt;$J$14,P29-$J$14,P29-$J$13)/G29),IF($J$13&lt;$J$14,DATEDIF($J$14,P29,"m")+1,DATEDIF($J$13,P29,"m")+1))))-1)*100,10)/100)),L29)</f>
        <v>#DIV/0!</v>
      </c>
      <c r="I29" s="3"/>
      <c r="J29" s="3"/>
      <c r="K29" s="30" t="n">
        <f aca="false">IF(A29&lt;&gt;0,IF($G$4=1,$D$5/100,IF($G$4=3,ROUND($D$5/30*G29/100,8),(($D$9-$D$3)/$D$4)))+(IF($G$5="S",F29,0)),0)*100</f>
        <v>0</v>
      </c>
      <c r="L29" s="3" t="e">
        <f aca="false">C29/$J$11*$J$12</f>
        <v>#DIV/0!</v>
      </c>
      <c r="M29" s="3" t="e">
        <f aca="false">D29/$J$11*$J$12</f>
        <v>#DIV/0!</v>
      </c>
      <c r="N29" s="3" t="e">
        <f aca="false">E29/$J$11*$J$12</f>
        <v>#DIV/0!</v>
      </c>
      <c r="O29" s="3" t="e">
        <f aca="false">L29-C29</f>
        <v>#DIV/0!</v>
      </c>
      <c r="P29" s="1" t="n">
        <v>43506</v>
      </c>
    </row>
    <row r="30" customFormat="false" ht="12.75" hidden="false" customHeight="false" outlineLevel="0" collapsed="false">
      <c r="A30" s="26" t="n">
        <f aca="false">IF(A29-D29&lt;0,0,A29-D29)</f>
        <v>0</v>
      </c>
      <c r="C30" s="27" t="n">
        <f aca="false">IF(A30&gt;1,$A$18*$B$18+F30,0)</f>
        <v>0</v>
      </c>
      <c r="D30" s="3" t="n">
        <f aca="false">IF(A30&gt;0,C30-E30+IF($G$5="S",0,F30),0)</f>
        <v>0</v>
      </c>
      <c r="E30" s="3" t="n">
        <f aca="false">IF(A30&lt;&gt;0,IF($G$4=1,A30*($J$18/100),IF($G$4=3,A30*ROUND($J$18/30*G30/100,8),(($D$9-$D$3)/$D$4)))+(IF($G$5="S",F30,0)),0)</f>
        <v>0</v>
      </c>
      <c r="F30" s="3" t="n">
        <f aca="false">IF($G$6="S",0,IF(A30&gt;0,($D$13-$D$3)/$D$4,0))</f>
        <v>0</v>
      </c>
      <c r="G30" s="28" t="n">
        <v>30</v>
      </c>
      <c r="H30" s="3" t="e">
        <f aca="false">IF(P30&gt;$J$14,L30/(1+(ROUND((POWER((1+(K30/100)),(IF($G$7="D",(IF($J$13&lt;$J$14,P30-$J$14,P30-$J$13)/G30),IF($J$13&lt;$J$14,DATEDIF($J$14,P30,"m")+1,DATEDIF($J$13,P30,"m")+1))))-1)*100,10)/100)),L30)</f>
        <v>#DIV/0!</v>
      </c>
      <c r="I30" s="3"/>
      <c r="K30" s="30" t="n">
        <f aca="false">IF(A30&lt;&gt;0,IF($G$4=1,$D$5/100,IF($G$4=3,ROUND($D$5/30*G30/100,8),(($D$9-$D$3)/$D$4)))+(IF($G$5="S",F30,0)),0)*100</f>
        <v>0</v>
      </c>
      <c r="L30" s="3" t="e">
        <f aca="false">C30/$J$11*$J$12</f>
        <v>#DIV/0!</v>
      </c>
      <c r="M30" s="3" t="e">
        <f aca="false">D30/$J$11*$J$12</f>
        <v>#DIV/0!</v>
      </c>
      <c r="N30" s="3" t="e">
        <f aca="false">E30/$J$11*$J$12</f>
        <v>#DIV/0!</v>
      </c>
      <c r="O30" s="3" t="e">
        <f aca="false">L30-C30</f>
        <v>#DIV/0!</v>
      </c>
      <c r="P30" s="1" t="n">
        <v>43534</v>
      </c>
    </row>
    <row r="31" customFormat="false" ht="12.75" hidden="false" customHeight="false" outlineLevel="0" collapsed="false">
      <c r="A31" s="26" t="n">
        <f aca="false">IF(A30-D30&lt;0,0,A30-D30)</f>
        <v>0</v>
      </c>
      <c r="C31" s="27" t="n">
        <f aca="false">IF(A31&gt;1,$A$18*$B$18+F31,0)</f>
        <v>0</v>
      </c>
      <c r="D31" s="3" t="n">
        <f aca="false">IF(A31&gt;0,C31-E31+IF($G$5="S",0,F31),0)</f>
        <v>0</v>
      </c>
      <c r="E31" s="3" t="n">
        <f aca="false">IF(A31&lt;&gt;0,IF($G$4=1,A31*($J$18/100),IF($G$4=3,A31*ROUND($J$18/30*G31/100,8),(($D$9-$D$3)/$D$4)))+(IF($G$5="S",F31,0)),0)</f>
        <v>0</v>
      </c>
      <c r="F31" s="3" t="n">
        <f aca="false">IF($G$6="S",0,IF(A31&gt;0,($D$13-$D$3)/$D$4,0))</f>
        <v>0</v>
      </c>
      <c r="G31" s="28" t="n">
        <v>31</v>
      </c>
      <c r="H31" s="3" t="e">
        <f aca="false">IF(P31&gt;$J$14,L31/(1+(ROUND((POWER((1+(K31/100)),(IF($G$7="D",(IF($J$13&lt;$J$14,P31-$J$14,P31-$J$13)/G31),IF($J$13&lt;$J$14,DATEDIF($J$14,P31,"m")+1,DATEDIF($J$13,P31,"m")+1))))-1)*100,10)/100)),L31)</f>
        <v>#DIV/0!</v>
      </c>
      <c r="I31" s="3"/>
      <c r="K31" s="30" t="n">
        <f aca="false">IF(A31&lt;&gt;0,IF($G$4=1,$D$5/100,IF($G$4=3,ROUND($D$5/30*G31/100,8),(($D$9-$D$3)/$D$4)))+(IF($G$5="S",F31,0)),0)*100</f>
        <v>0</v>
      </c>
      <c r="L31" s="3" t="e">
        <f aca="false">C31/$J$11*$J$12</f>
        <v>#DIV/0!</v>
      </c>
      <c r="M31" s="3" t="e">
        <f aca="false">D31/$J$11*$J$12</f>
        <v>#DIV/0!</v>
      </c>
      <c r="N31" s="3" t="e">
        <f aca="false">E31/$J$11*$J$12</f>
        <v>#DIV/0!</v>
      </c>
      <c r="O31" s="3" t="e">
        <f aca="false">L31-C31</f>
        <v>#DIV/0!</v>
      </c>
      <c r="P31" s="1" t="n">
        <v>43565</v>
      </c>
    </row>
    <row r="32" customFormat="false" ht="12.75" hidden="false" customHeight="false" outlineLevel="0" collapsed="false">
      <c r="A32" s="26" t="n">
        <f aca="false">IF(A31-D31&lt;0,0,A31-D31)</f>
        <v>0</v>
      </c>
      <c r="C32" s="27" t="n">
        <f aca="false">IF(A32&gt;1,$A$18*$B$18+F32,0)</f>
        <v>0</v>
      </c>
      <c r="D32" s="3" t="n">
        <f aca="false">IF(A32&gt;0,C32-E32+IF($G$5="S",0,F32),0)</f>
        <v>0</v>
      </c>
      <c r="E32" s="3" t="n">
        <f aca="false">IF(A32&lt;&gt;0,IF($G$4=1,A32*($J$18/100),IF($G$4=3,A32*ROUND($J$18/30*G32/100,8),(($D$9-$D$3)/$D$4)))+(IF($G$5="S",F32,0)),0)</f>
        <v>0</v>
      </c>
      <c r="F32" s="3" t="n">
        <f aca="false">IF($G$6="S",0,IF(A32&gt;0,($D$13-$D$3)/$D$4,0))</f>
        <v>0</v>
      </c>
      <c r="G32" s="28" t="n">
        <v>31</v>
      </c>
      <c r="H32" s="3" t="e">
        <f aca="false">IF(P32&gt;$J$14,L32/(1+(ROUND((POWER((1+(K32/100)),(IF($G$7="D",(IF($J$13&lt;$J$14,P32-$J$14,P32-$J$13)/G32),IF($J$13&lt;$J$14,DATEDIF($J$14,P32,"m")+1,DATEDIF($J$13,P32,"m")+1))))-1)*100,10)/100)),L32)</f>
        <v>#DIV/0!</v>
      </c>
      <c r="K32" s="30" t="n">
        <f aca="false">IF(A32&lt;&gt;0,IF($G$4=1,$D$5/100,IF($G$4=3,ROUND($D$5/30*G32/100,8),(($D$9-$D$3)/$D$4)))+(IF($G$5="S",F32,0)),0)*100</f>
        <v>0</v>
      </c>
      <c r="L32" s="3" t="e">
        <f aca="false">C32/$J$11*$J$12</f>
        <v>#DIV/0!</v>
      </c>
      <c r="M32" s="3" t="e">
        <f aca="false">D32/$J$11*$J$12</f>
        <v>#DIV/0!</v>
      </c>
      <c r="N32" s="3" t="e">
        <f aca="false">E32/$J$11*$J$12</f>
        <v>#DIV/0!</v>
      </c>
      <c r="O32" s="3" t="e">
        <f aca="false">L32-C32</f>
        <v>#DIV/0!</v>
      </c>
      <c r="P32" s="1" t="n">
        <v>43595</v>
      </c>
    </row>
    <row r="33" customFormat="false" ht="12.75" hidden="false" customHeight="false" outlineLevel="0" collapsed="false">
      <c r="A33" s="26" t="n">
        <f aca="false">IF(A32-D32&lt;0,0,A32-D32)</f>
        <v>0</v>
      </c>
      <c r="C33" s="27" t="n">
        <f aca="false">IF(A33&gt;1,$A$18*$B$18+F33,0)</f>
        <v>0</v>
      </c>
      <c r="D33" s="3" t="n">
        <f aca="false">IF(A33&gt;0,C33-E33+IF($G$5="S",0,F33),0)</f>
        <v>0</v>
      </c>
      <c r="E33" s="3" t="n">
        <f aca="false">IF(A33&lt;&gt;0,IF($G$4=1,A33*($J$18/100),IF($G$4=3,A33*ROUND($J$18/30*G33/100,8),(($D$9-$D$3)/$D$4)))+(IF($G$5="S",F33,0)),0)</f>
        <v>0</v>
      </c>
      <c r="F33" s="3" t="n">
        <f aca="false">IF($G$6="S",0,IF(A33&gt;0,($D$13-$D$3)/$D$4,0))</f>
        <v>0</v>
      </c>
      <c r="G33" s="28" t="n">
        <v>28</v>
      </c>
      <c r="H33" s="3" t="e">
        <f aca="false">IF(P33&gt;$J$14,L33/(1+(ROUND((POWER((1+(K33/100)),(IF($G$7="D",(IF($J$13&lt;$J$14,P33-$J$14,P33-$J$13)/G33),IF($J$13&lt;$J$14,DATEDIF($J$14,P33,"m")+1,DATEDIF($J$13,P33,"m")+1))))-1)*100,10)/100)),L33)</f>
        <v>#DIV/0!</v>
      </c>
      <c r="K33" s="30" t="n">
        <f aca="false">IF(A33&lt;&gt;0,IF($G$4=1,$D$5/100,IF($G$4=3,ROUND($D$5/30*G33/100,8),(($D$9-$D$3)/$D$4)))+(IF($G$5="S",F33,0)),0)*100</f>
        <v>0</v>
      </c>
      <c r="L33" s="3" t="e">
        <f aca="false">C33/$J$11*$J$12</f>
        <v>#DIV/0!</v>
      </c>
      <c r="M33" s="3" t="e">
        <f aca="false">D33/$J$11*$J$12</f>
        <v>#DIV/0!</v>
      </c>
      <c r="N33" s="3" t="e">
        <f aca="false">E33/$J$11*$J$12</f>
        <v>#DIV/0!</v>
      </c>
      <c r="O33" s="3" t="e">
        <f aca="false">L33-C33</f>
        <v>#DIV/0!</v>
      </c>
      <c r="P33" s="1" t="n">
        <v>43626</v>
      </c>
    </row>
    <row r="34" customFormat="false" ht="12.75" hidden="false" customHeight="false" outlineLevel="0" collapsed="false">
      <c r="A34" s="26" t="n">
        <f aca="false">IF(A33-D33&lt;0,0,A33-D33)</f>
        <v>0</v>
      </c>
      <c r="C34" s="27" t="n">
        <f aca="false">IF(A34&gt;1,$A$18*$B$18+F34,0)</f>
        <v>0</v>
      </c>
      <c r="D34" s="3" t="n">
        <f aca="false">IF(A34&gt;0,C34-E34+IF($G$5="S",0,F34),0)</f>
        <v>0</v>
      </c>
      <c r="E34" s="3" t="n">
        <f aca="false">IF(A34&lt;&gt;0,IF($G$4=1,A34*($J$18/100),IF($G$4=3,A34*ROUND($J$18/30*G34/100,8),(($D$9-$D$3)/$D$4)))+(IF($G$5="S",F34,0)),0)</f>
        <v>0</v>
      </c>
      <c r="F34" s="3" t="n">
        <f aca="false">IF($G$6="S",0,IF(A34&gt;0,($D$13-$D$3)/$D$4,0))</f>
        <v>0</v>
      </c>
      <c r="G34" s="28" t="n">
        <v>31</v>
      </c>
      <c r="H34" s="3" t="e">
        <f aca="false">IF(P34&gt;$J$14,L34/(1+(ROUND((POWER((1+(K34/100)),(IF($G$7="D",(IF($J$13&lt;$J$14,P34-$J$14,P34-$J$13)/G34),IF($J$13&lt;$J$14,DATEDIF($J$14,P34,"m")+1,DATEDIF($J$13,P34,"m")+1))))-1)*100,10)/100)),L34)</f>
        <v>#DIV/0!</v>
      </c>
      <c r="K34" s="30" t="n">
        <f aca="false">IF(A34&lt;&gt;0,IF($G$4=1,$D$5/100,IF($G$4=3,ROUND($D$5/30*G34/100,8),(($D$9-$D$3)/$D$4)))+(IF($G$5="S",F34,0)),0)*100</f>
        <v>0</v>
      </c>
      <c r="L34" s="3" t="e">
        <f aca="false">C34/$J$11*$J$12</f>
        <v>#DIV/0!</v>
      </c>
      <c r="M34" s="3" t="e">
        <f aca="false">D34/$J$11*$J$12</f>
        <v>#DIV/0!</v>
      </c>
      <c r="N34" s="3" t="e">
        <f aca="false">E34/$J$11*$J$12</f>
        <v>#DIV/0!</v>
      </c>
      <c r="O34" s="3" t="e">
        <f aca="false">L34-C34</f>
        <v>#DIV/0!</v>
      </c>
      <c r="P34" s="1" t="n">
        <v>43656</v>
      </c>
    </row>
    <row r="35" customFormat="false" ht="12.75" hidden="false" customHeight="false" outlineLevel="0" collapsed="false">
      <c r="A35" s="26" t="n">
        <f aca="false">IF(A34-D34&lt;0,0,A34-D34)</f>
        <v>0</v>
      </c>
      <c r="C35" s="27" t="n">
        <f aca="false">IF(A35&gt;1,$A$18*$B$18+F35,0)</f>
        <v>0</v>
      </c>
      <c r="D35" s="3" t="n">
        <f aca="false">IF(A35&gt;0,C35-E35+IF($G$5="S",0,F35),0)</f>
        <v>0</v>
      </c>
      <c r="E35" s="3" t="n">
        <f aca="false">IF(A35&lt;&gt;0,IF($G$4=1,A35*($J$18/100),IF($G$4=3,A35*ROUND($J$18/30*G35/100,8),(($D$9-$D$3)/$D$4)))+(IF($G$5="S",F35,0)),0)</f>
        <v>0</v>
      </c>
      <c r="F35" s="3" t="n">
        <f aca="false">IF($G$6="S",0,IF(A35&gt;0,($D$13-$D$3)/$D$4,0))</f>
        <v>0</v>
      </c>
      <c r="G35" s="28" t="n">
        <v>30</v>
      </c>
      <c r="H35" s="3" t="e">
        <f aca="false">IF(P35&gt;$J$14,L35/(1+(ROUND((POWER((1+(K35/100)),(IF($G$7="D",(IF($J$13&lt;$J$14,P35-$J$14,P35-$J$13)/G35),IF($J$13&lt;$J$14,DATEDIF($J$14,P35,"m")+1,DATEDIF($J$13,P35,"m")+1))))-1)*100,10)/100)),L35)</f>
        <v>#DIV/0!</v>
      </c>
      <c r="J35" s="31"/>
      <c r="K35" s="30" t="n">
        <f aca="false">IF(A35&lt;&gt;0,IF($G$4=1,$D$5/100,IF($G$4=3,ROUND($D$5/30*G35/100,8),(($D$9-$D$3)/$D$4)))+(IF($G$5="S",F35,0)),0)*100</f>
        <v>0</v>
      </c>
      <c r="L35" s="3" t="e">
        <f aca="false">C35/$J$11*$J$12</f>
        <v>#DIV/0!</v>
      </c>
      <c r="M35" s="3" t="e">
        <f aca="false">D35/$J$11*$J$12</f>
        <v>#DIV/0!</v>
      </c>
      <c r="N35" s="3" t="e">
        <f aca="false">E35/$J$11*$J$12</f>
        <v>#DIV/0!</v>
      </c>
      <c r="O35" s="3" t="e">
        <f aca="false">L35-C35</f>
        <v>#DIV/0!</v>
      </c>
      <c r="P35" s="1" t="n">
        <v>43687</v>
      </c>
    </row>
    <row r="36" customFormat="false" ht="12.75" hidden="false" customHeight="false" outlineLevel="0" collapsed="false">
      <c r="A36" s="26" t="n">
        <f aca="false">IF(A35-D35&lt;0,0,A35-D35)</f>
        <v>0</v>
      </c>
      <c r="C36" s="27" t="n">
        <f aca="false">IF(A36&gt;1,$A$18*$B$18+F36,0)</f>
        <v>0</v>
      </c>
      <c r="D36" s="3" t="n">
        <f aca="false">IF(A36&gt;0,C36-E36+IF($G$5="S",0,F36),0)</f>
        <v>0</v>
      </c>
      <c r="E36" s="3" t="n">
        <f aca="false">IF(A36&lt;&gt;0,IF($G$4=1,A36*($J$18/100),IF($G$4=3,A36*ROUND($J$18/30*G36/100,8),(($D$9-$D$3)/$D$4)))+(IF($G$5="S",F36,0)),0)</f>
        <v>0</v>
      </c>
      <c r="F36" s="3" t="n">
        <f aca="false">IF($G$6="S",0,IF(A36&gt;0,($D$13-$D$3)/$D$4,0))</f>
        <v>0</v>
      </c>
      <c r="G36" s="28" t="n">
        <v>31</v>
      </c>
      <c r="H36" s="3" t="e">
        <f aca="false">IF(P36&gt;$J$14,L36/(1+(ROUND((POWER((1+(K36/100)),(IF($G$7="D",(IF($J$13&lt;$J$14,P36-$J$14,P36-$J$13)/G36),IF($J$13&lt;$J$14,DATEDIF($J$14,P36,"m")+1,DATEDIF($J$13,P36,"m")+1))))-1)*100,10)/100)),L36)</f>
        <v>#DIV/0!</v>
      </c>
      <c r="J36" s="31"/>
      <c r="K36" s="30" t="n">
        <f aca="false">IF(A36&lt;&gt;0,IF($G$4=1,$D$5/100,IF($G$4=3,ROUND($D$5/30*G36/100,8),(($D$9-$D$3)/$D$4)))+(IF($G$5="S",F36,0)),0)*100</f>
        <v>0</v>
      </c>
      <c r="L36" s="3" t="e">
        <f aca="false">C36/$J$11*$J$12</f>
        <v>#DIV/0!</v>
      </c>
      <c r="M36" s="3" t="e">
        <f aca="false">D36/$J$11*$J$12</f>
        <v>#DIV/0!</v>
      </c>
      <c r="N36" s="3" t="e">
        <f aca="false">E36/$J$11*$J$12</f>
        <v>#DIV/0!</v>
      </c>
      <c r="O36" s="3" t="e">
        <f aca="false">L36-C36</f>
        <v>#DIV/0!</v>
      </c>
      <c r="P36" s="1" t="n">
        <v>43718</v>
      </c>
    </row>
    <row r="37" customFormat="false" ht="12.75" hidden="false" customHeight="false" outlineLevel="0" collapsed="false">
      <c r="A37" s="26" t="n">
        <f aca="false">IF(A36-D36&lt;0,0,A36-D36)</f>
        <v>0</v>
      </c>
      <c r="C37" s="27" t="n">
        <f aca="false">IF(A37&gt;1,$A$18*$B$18+F37,0)</f>
        <v>0</v>
      </c>
      <c r="D37" s="3" t="n">
        <f aca="false">IF(A37&gt;0,C37-E37+IF($G$5="S",0,F37),0)</f>
        <v>0</v>
      </c>
      <c r="E37" s="3" t="n">
        <f aca="false">IF(A37&lt;&gt;0,IF($G$4=1,A37*($J$18/100),IF($G$4=3,A37*ROUND($J$18/30*G37/100,8),(($D$9-$D$3)/$D$4)))+(IF($G$5="S",F37,0)),0)</f>
        <v>0</v>
      </c>
      <c r="F37" s="3" t="n">
        <f aca="false">IF($G$6="S",0,IF(A37&gt;0,($D$13-$D$3)/$D$4,0))</f>
        <v>0</v>
      </c>
      <c r="G37" s="28" t="n">
        <v>30</v>
      </c>
      <c r="H37" s="3" t="e">
        <f aca="false">IF(P37&gt;$J$14,L37/(1+(ROUND((POWER((1+(K37/100)),(IF($G$7="D",(IF($J$13&lt;$J$14,P37-$J$14,P37-$J$13)/G37),IF($J$13&lt;$J$14,DATEDIF($J$14,P37,"m")+1,DATEDIF($J$13,P37,"m")+1))))-1)*100,10)/100)),L37)</f>
        <v>#DIV/0!</v>
      </c>
      <c r="I37" s="3"/>
      <c r="J37" s="31"/>
      <c r="K37" s="30" t="n">
        <f aca="false">IF(A37&lt;&gt;0,IF($G$4=1,$D$5/100,IF($G$4=3,ROUND($D$5/30*G37/100,8),(($D$9-$D$3)/$D$4)))+(IF($G$5="S",F37,0)),0)*100</f>
        <v>0</v>
      </c>
      <c r="L37" s="3" t="e">
        <f aca="false">C37/$J$11*$J$12</f>
        <v>#DIV/0!</v>
      </c>
      <c r="M37" s="3" t="e">
        <f aca="false">D37/$J$11*$J$12</f>
        <v>#DIV/0!</v>
      </c>
      <c r="N37" s="3" t="e">
        <f aca="false">E37/$J$11*$J$12</f>
        <v>#DIV/0!</v>
      </c>
      <c r="O37" s="3" t="e">
        <f aca="false">L37-C37</f>
        <v>#DIV/0!</v>
      </c>
      <c r="P37" s="1" t="n">
        <v>43748</v>
      </c>
    </row>
    <row r="38" customFormat="false" ht="12.75" hidden="false" customHeight="false" outlineLevel="0" collapsed="false">
      <c r="A38" s="26" t="n">
        <f aca="false">IF(A37-D37&lt;0,0,A37-D37)</f>
        <v>0</v>
      </c>
      <c r="C38" s="27" t="n">
        <f aca="false">IF(A38&gt;1,$A$18*$B$18+F38,0)</f>
        <v>0</v>
      </c>
      <c r="D38" s="3" t="n">
        <f aca="false">IF(A38&gt;0,C38-E38+IF($G$5="S",0,F38),0)</f>
        <v>0</v>
      </c>
      <c r="E38" s="3" t="n">
        <f aca="false">IF(A38&lt;&gt;0,IF($G$4=1,A38*($J$18/100),IF($G$4=3,A38*ROUND($J$18/30*G38/100,8),(($D$9-$D$3)/$D$4)))+(IF($G$5="S",F38,0)),0)</f>
        <v>0</v>
      </c>
      <c r="F38" s="3" t="n">
        <f aca="false">IF($G$6="S",0,IF(A38&gt;0,($D$13-$D$3)/$D$4,0))</f>
        <v>0</v>
      </c>
      <c r="G38" s="28" t="n">
        <v>31</v>
      </c>
      <c r="H38" s="3" t="e">
        <f aca="false">IF(P38&gt;$J$14,L38/(1+(ROUND((POWER((1+(K38/100)),(IF($G$7="D",(IF($J$13&lt;$J$14,P38-$J$14,P38-$J$13)/G38),IF($J$13&lt;$J$14,DATEDIF($J$14,P38,"m")+1,DATEDIF($J$13,P38,"m")+1))))-1)*100,10)/100)),L38)</f>
        <v>#DIV/0!</v>
      </c>
      <c r="I38" s="3"/>
      <c r="J38" s="31"/>
      <c r="K38" s="30" t="n">
        <f aca="false">IF(A38&lt;&gt;0,IF($G$4=1,$D$5/100,IF($G$4=3,ROUND($D$5/30*G38/100,8),(($D$9-$D$3)/$D$4)))+(IF($G$5="S",F38,0)),0)*100</f>
        <v>0</v>
      </c>
      <c r="L38" s="3" t="e">
        <f aca="false">C38/$J$11*$J$12</f>
        <v>#DIV/0!</v>
      </c>
      <c r="M38" s="3" t="e">
        <f aca="false">D38/$J$11*$J$12</f>
        <v>#DIV/0!</v>
      </c>
      <c r="N38" s="3" t="e">
        <f aca="false">E38/$J$11*$J$12</f>
        <v>#DIV/0!</v>
      </c>
      <c r="O38" s="3" t="e">
        <f aca="false">L38-C38</f>
        <v>#DIV/0!</v>
      </c>
      <c r="P38" s="1" t="n">
        <v>43779</v>
      </c>
    </row>
    <row r="39" customFormat="false" ht="12.75" hidden="false" customHeight="false" outlineLevel="0" collapsed="false">
      <c r="A39" s="26" t="n">
        <f aca="false">IF(A38-D38&lt;0,0,A38-D38)</f>
        <v>0</v>
      </c>
      <c r="C39" s="27" t="n">
        <f aca="false">IF(A39&gt;1,$A$18*$B$18+F39,0)</f>
        <v>0</v>
      </c>
      <c r="D39" s="3" t="n">
        <f aca="false">IF(A39&gt;0,C39-E39+IF($G$5="S",0,F39),0)</f>
        <v>0</v>
      </c>
      <c r="E39" s="3" t="n">
        <f aca="false">IF(A39&lt;&gt;0,IF($G$4=1,A39*($J$18/100),IF($G$4=3,A39*ROUND($J$18/30*G39/100,8),(($D$9-$D$3)/$D$4)))+(IF($G$5="S",F39,0)),0)</f>
        <v>0</v>
      </c>
      <c r="F39" s="3" t="n">
        <f aca="false">IF($G$6="S",0,IF(A39&gt;0,($D$13-$D$3)/$D$4,0))</f>
        <v>0</v>
      </c>
      <c r="G39" s="28" t="n">
        <v>31</v>
      </c>
      <c r="H39" s="3" t="e">
        <f aca="false">IF(P39&gt;$J$14,L39/(1+(ROUND((POWER((1+(K39/100)),(IF($G$7="D",(IF($J$13&lt;$J$14,P39-$J$14,P39-$J$13)/G39),IF($J$13&lt;$J$14,DATEDIF($J$14,P39,"m")+1,DATEDIF($J$13,P39,"m")+1))))-1)*100,10)/100)),L39)</f>
        <v>#DIV/0!</v>
      </c>
      <c r="J39" s="31"/>
      <c r="K39" s="30" t="n">
        <f aca="false">IF(A39&lt;&gt;0,IF($G$4=1,$D$5/100,IF($G$4=3,ROUND($D$5/30*G39/100,8),(($D$9-$D$3)/$D$4)))+(IF($G$5="S",F39,0)),0)*100</f>
        <v>0</v>
      </c>
      <c r="L39" s="3" t="e">
        <f aca="false">C39/$J$11*$J$12</f>
        <v>#DIV/0!</v>
      </c>
      <c r="M39" s="3" t="e">
        <f aca="false">D39/$J$11*$J$12</f>
        <v>#DIV/0!</v>
      </c>
      <c r="N39" s="3" t="e">
        <f aca="false">E39/$J$11*$J$12</f>
        <v>#DIV/0!</v>
      </c>
      <c r="O39" s="3" t="e">
        <f aca="false">L39-C39</f>
        <v>#DIV/0!</v>
      </c>
      <c r="P39" s="1" t="n">
        <v>43809</v>
      </c>
    </row>
    <row r="40" customFormat="false" ht="12.75" hidden="false" customHeight="false" outlineLevel="0" collapsed="false">
      <c r="A40" s="26" t="n">
        <f aca="false">IF(A39-D39&lt;0,0,A39-D39)</f>
        <v>0</v>
      </c>
      <c r="C40" s="27" t="n">
        <f aca="false">IF(A40&gt;1,$A$18*$B$18+F40,0)</f>
        <v>0</v>
      </c>
      <c r="D40" s="3" t="n">
        <f aca="false">IF(A40&gt;0,C40-E40+IF($G$5="S",0,F40),0)</f>
        <v>0</v>
      </c>
      <c r="E40" s="3" t="n">
        <f aca="false">IF(A40&lt;&gt;0,IF($G$4=1,A40*($J$18/100),IF($G$4=3,A40*ROUND($J$18/30*G40/100,8),(($D$9-$D$3)/$D$4)))+(IF($G$5="S",F40,0)),0)</f>
        <v>0</v>
      </c>
      <c r="F40" s="3" t="n">
        <f aca="false">IF($G$6="S",0,IF(A40&gt;0,($D$13-$D$3)/$D$4,0))</f>
        <v>0</v>
      </c>
      <c r="G40" s="28" t="n">
        <v>30</v>
      </c>
      <c r="H40" s="3" t="e">
        <f aca="false">IF(P40&gt;$J$14,L40/(1+(ROUND((POWER((1+(K40/100)),(IF($G$7="D",(IF($J$13&lt;$J$14,P40-$J$14,P40-$J$13)/G40),IF($J$13&lt;$J$14,DATEDIF($J$14,P40,"m")+1,DATEDIF($J$13,P40,"m")+1))))-1)*100,10)/100)),L40)</f>
        <v>#DIV/0!</v>
      </c>
      <c r="J40" s="31"/>
      <c r="K40" s="30" t="n">
        <f aca="false">IF(A40&lt;&gt;0,IF($G$4=1,$D$5/100,IF($G$4=3,ROUND($D$5/30*G40/100,8),(($D$9-$D$3)/$D$4)))+(IF($G$5="S",F40,0)),0)*100</f>
        <v>0</v>
      </c>
      <c r="L40" s="3" t="e">
        <f aca="false">C40/$J$11*$J$12</f>
        <v>#DIV/0!</v>
      </c>
      <c r="M40" s="3" t="e">
        <f aca="false">D40/$J$11*$J$12</f>
        <v>#DIV/0!</v>
      </c>
      <c r="N40" s="3" t="e">
        <f aca="false">E40/$J$11*$J$12</f>
        <v>#DIV/0!</v>
      </c>
      <c r="O40" s="3" t="e">
        <f aca="false">L40-C40</f>
        <v>#DIV/0!</v>
      </c>
      <c r="P40" s="1" t="n">
        <v>43840</v>
      </c>
    </row>
    <row r="41" customFormat="false" ht="12.75" hidden="false" customHeight="false" outlineLevel="0" collapsed="false">
      <c r="A41" s="26" t="n">
        <f aca="false">IF(A40-D40&lt;0,0,A40-D40)</f>
        <v>0</v>
      </c>
      <c r="C41" s="27" t="n">
        <f aca="false">IF(A41&gt;1,$A$18*$B$18+F41,0)</f>
        <v>0</v>
      </c>
      <c r="D41" s="3" t="n">
        <f aca="false">IF(A41&gt;0,C41-E41+IF($G$5="S",0,F41),0)</f>
        <v>0</v>
      </c>
      <c r="E41" s="3" t="n">
        <f aca="false">IF(A41&lt;&gt;0,IF($G$4=1,A41*($J$18/100),IF($G$4=3,A41*ROUND($J$18/30*G41/100,8),(($D$9-$D$3)/$D$4)))+(IF($G$5="S",F41,0)),0)</f>
        <v>0</v>
      </c>
      <c r="F41" s="3" t="n">
        <f aca="false">IF($G$6="S",0,IF(A41&gt;0,($D$13-$D$3)/$D$4,0))</f>
        <v>0</v>
      </c>
      <c r="G41" s="28" t="n">
        <v>31</v>
      </c>
      <c r="H41" s="3" t="e">
        <f aca="false">IF(P41&gt;$J$14,L41/(1+(ROUND((POWER((1+(K41/100)),(IF($G$7="D",(IF($J$13&lt;$J$14,P41-$J$14,P41-$J$13)/G41),IF($J$13&lt;$J$14,DATEDIF($J$14,P41,"m")+1,DATEDIF($J$13,P41,"m")+1))))-1)*100,10)/100)),L41)</f>
        <v>#DIV/0!</v>
      </c>
      <c r="J41" s="31"/>
      <c r="K41" s="30" t="n">
        <f aca="false">IF(A41&lt;&gt;0,IF($G$4=1,$D$5/100,IF($G$4=3,ROUND($D$5/30*G41/100,8),(($D$9-$D$3)/$D$4)))+(IF($G$5="S",F41,0)),0)*100</f>
        <v>0</v>
      </c>
      <c r="L41" s="3" t="e">
        <f aca="false">C41/$J$11*$J$12</f>
        <v>#DIV/0!</v>
      </c>
      <c r="M41" s="3" t="e">
        <f aca="false">D41/$J$11*$J$12</f>
        <v>#DIV/0!</v>
      </c>
      <c r="N41" s="3" t="e">
        <f aca="false">E41/$J$11*$J$12</f>
        <v>#DIV/0!</v>
      </c>
      <c r="O41" s="3" t="e">
        <f aca="false">L41-C41</f>
        <v>#DIV/0!</v>
      </c>
      <c r="P41" s="1" t="n">
        <v>43871</v>
      </c>
    </row>
    <row r="42" customFormat="false" ht="12.75" hidden="false" customHeight="false" outlineLevel="0" collapsed="false">
      <c r="A42" s="26" t="n">
        <f aca="false">IF(A41-D41&lt;0,0,A41-D41)</f>
        <v>0</v>
      </c>
      <c r="C42" s="27" t="n">
        <f aca="false">IF(A42&gt;1,$A$18*$B$18+F42,0)</f>
        <v>0</v>
      </c>
      <c r="D42" s="3" t="n">
        <f aca="false">IF(A42&gt;0,C42-E42+IF($G$5="S",0,F42),0)</f>
        <v>0</v>
      </c>
      <c r="E42" s="3" t="n">
        <f aca="false">IF(A42&lt;&gt;0,IF($G$4=1,A42*($J$18/100),IF($G$4=3,A42*ROUND($J$18/30*G42/100,8),(($D$9-$D$3)/$D$4)))+(IF($G$5="S",F42,0)),0)</f>
        <v>0</v>
      </c>
      <c r="F42" s="3" t="n">
        <f aca="false">IF($G$6="S",0,IF(A42&gt;0,($D$13-$D$3)/$D$4,0))</f>
        <v>0</v>
      </c>
      <c r="G42" s="28" t="n">
        <v>30</v>
      </c>
      <c r="H42" s="3" t="e">
        <f aca="false">IF(P42&gt;$J$14,L42/(1+(ROUND((POWER((1+(K42/100)),(IF($G$7="D",(IF($J$13&lt;$J$14,P42-$J$14,P42-$J$13)/G42),IF($J$13&lt;$J$14,DATEDIF($J$14,P42,"m")+1,DATEDIF($J$13,P42,"m")+1))))-1)*100,10)/100)),L42)</f>
        <v>#DIV/0!</v>
      </c>
      <c r="J42" s="31"/>
      <c r="K42" s="30" t="n">
        <f aca="false">IF(A42&lt;&gt;0,IF($G$4=1,$D$5/100,IF($G$4=3,ROUND($D$5/30*G42/100,8),(($D$9-$D$3)/$D$4)))+(IF($G$5="S",F42,0)),0)*100</f>
        <v>0</v>
      </c>
      <c r="L42" s="3" t="e">
        <f aca="false">C42/$J$11*$J$12</f>
        <v>#DIV/0!</v>
      </c>
      <c r="M42" s="3" t="e">
        <f aca="false">D42/$J$11*$J$12</f>
        <v>#DIV/0!</v>
      </c>
      <c r="N42" s="3" t="e">
        <f aca="false">E42/$J$11*$J$12</f>
        <v>#DIV/0!</v>
      </c>
      <c r="O42" s="3" t="e">
        <f aca="false">L42-C42</f>
        <v>#DIV/0!</v>
      </c>
      <c r="P42" s="1" t="n">
        <v>43900</v>
      </c>
    </row>
    <row r="43" customFormat="false" ht="12.75" hidden="false" customHeight="false" outlineLevel="0" collapsed="false">
      <c r="A43" s="26" t="n">
        <f aca="false">IF(A42-D42&lt;0,0,A42-D42)</f>
        <v>0</v>
      </c>
      <c r="C43" s="27" t="n">
        <f aca="false">IF(A43&gt;1,$A$18*$B$18+F43,0)</f>
        <v>0</v>
      </c>
      <c r="D43" s="3" t="n">
        <f aca="false">IF(A43&gt;0,C43-E43+IF($G$5="S",0,F43),0)</f>
        <v>0</v>
      </c>
      <c r="E43" s="3" t="n">
        <f aca="false">IF(A43&lt;&gt;0,IF($G$4=1,A43*($J$18/100),IF($G$4=3,A43*ROUND($J$18/30*G43/100,8),(($D$9-$D$3)/$D$4)))+(IF($G$5="S",F43,0)),0)</f>
        <v>0</v>
      </c>
      <c r="F43" s="3" t="n">
        <f aca="false">IF($G$6="S",0,IF(A43&gt;0,($D$13-$D$3)/$D$4,0))</f>
        <v>0</v>
      </c>
      <c r="G43" s="28" t="n">
        <v>31</v>
      </c>
      <c r="H43" s="3" t="e">
        <f aca="false">IF(P43&gt;$J$14,L43/(1+(ROUND((POWER((1+(K43/100)),(IF($G$7="D",(IF($J$13&lt;$J$14,P43-$J$14,P43-$J$13)/G43),IF($J$13&lt;$J$14,DATEDIF($J$14,P43,"m")+1,DATEDIF($J$13,P43,"m")+1))))-1)*100,10)/100)),L43)</f>
        <v>#DIV/0!</v>
      </c>
      <c r="J43" s="31"/>
      <c r="K43" s="30" t="n">
        <f aca="false">IF(A43&lt;&gt;0,IF($G$4=1,$D$5/100,IF($G$4=3,ROUND($D$5/30*G43/100,8),(($D$9-$D$3)/$D$4)))+(IF($G$5="S",F43,0)),0)*100</f>
        <v>0</v>
      </c>
      <c r="L43" s="3" t="e">
        <f aca="false">C43/$J$11*$J$12</f>
        <v>#DIV/0!</v>
      </c>
      <c r="M43" s="3" t="e">
        <f aca="false">D43/$J$11*$J$12</f>
        <v>#DIV/0!</v>
      </c>
      <c r="N43" s="3" t="e">
        <f aca="false">E43/$J$11*$J$12</f>
        <v>#DIV/0!</v>
      </c>
      <c r="O43" s="3" t="e">
        <f aca="false">L43-C43</f>
        <v>#DIV/0!</v>
      </c>
      <c r="P43" s="1" t="n">
        <v>43931</v>
      </c>
    </row>
    <row r="44" customFormat="false" ht="12.75" hidden="false" customHeight="false" outlineLevel="0" collapsed="false">
      <c r="A44" s="26" t="n">
        <f aca="false">IF(A43-D43&lt;0,0,A43-D43)</f>
        <v>0</v>
      </c>
      <c r="C44" s="27" t="n">
        <f aca="false">IF(A44&gt;1,$A$18*$B$18+F44,0)</f>
        <v>0</v>
      </c>
      <c r="D44" s="3" t="n">
        <f aca="false">IF(A44&gt;0,C44-E44+IF($G$5="S",0,F44),0)</f>
        <v>0</v>
      </c>
      <c r="E44" s="3" t="n">
        <f aca="false">IF(A44&lt;&gt;0,IF($G$4=1,A44*($J$18/100),IF($G$4=3,A44*ROUND($J$18/30*G44/100,8),(($D$9-$D$3)/$D$4)))+(IF($G$5="S",F44,0)),0)</f>
        <v>0</v>
      </c>
      <c r="F44" s="3" t="n">
        <f aca="false">IF($G$6="S",0,IF(A44&gt;0,($D$13-$D$3)/$D$4,0))</f>
        <v>0</v>
      </c>
      <c r="G44" s="28" t="n">
        <v>31</v>
      </c>
      <c r="H44" s="3" t="e">
        <f aca="false">IF(P44&gt;$J$14,L44/(1+(ROUND((POWER((1+(K44/100)),(IF($G$7="D",(IF($J$13&lt;$J$14,P44-$J$14,P44-$J$13)/G44),IF($J$13&lt;$J$14,DATEDIF($J$14,P44,"m")+1,DATEDIF($J$13,P44,"m")+1))))-1)*100,10)/100)),L44)</f>
        <v>#DIV/0!</v>
      </c>
      <c r="J44" s="31"/>
      <c r="K44" s="30" t="n">
        <f aca="false">IF(A44&lt;&gt;0,IF($G$4=1,$D$5/100,IF($G$4=3,ROUND($D$5/30*G44/100,8),(($D$9-$D$3)/$D$4)))+(IF($G$5="S",F44,0)),0)*100</f>
        <v>0</v>
      </c>
      <c r="L44" s="3" t="e">
        <f aca="false">C44/$J$11*$J$12</f>
        <v>#DIV/0!</v>
      </c>
      <c r="M44" s="3" t="e">
        <f aca="false">D44/$J$11*$J$12</f>
        <v>#DIV/0!</v>
      </c>
      <c r="N44" s="3" t="e">
        <f aca="false">E44/$J$11*$J$12</f>
        <v>#DIV/0!</v>
      </c>
      <c r="O44" s="3" t="e">
        <f aca="false">L44-C44</f>
        <v>#DIV/0!</v>
      </c>
      <c r="P44" s="1" t="n">
        <v>43961</v>
      </c>
    </row>
    <row r="45" customFormat="false" ht="12.75" hidden="false" customHeight="false" outlineLevel="0" collapsed="false">
      <c r="A45" s="26" t="n">
        <f aca="false">IF(A44-D44&lt;0,0,A44-D44)</f>
        <v>0</v>
      </c>
      <c r="C45" s="27" t="n">
        <f aca="false">IF(A45&gt;1,$A$18*$B$18+F45,0)</f>
        <v>0</v>
      </c>
      <c r="D45" s="3" t="n">
        <f aca="false">IF(A45&gt;0,C45-E45+IF($G$5="S",0,F45),0)</f>
        <v>0</v>
      </c>
      <c r="E45" s="3" t="n">
        <f aca="false">IF(A45&lt;&gt;0,IF($G$4=1,A45*($J$18/100),IF($G$4=3,A45*ROUND($J$18/30*G45/100,8),(($D$9-$D$3)/$D$4)))+(IF($G$5="S",F45,0)),0)</f>
        <v>0</v>
      </c>
      <c r="F45" s="3" t="n">
        <f aca="false">IF($G$6="S",0,IF(A45&gt;0,($D$13-$D$3)/$D$4,0))</f>
        <v>0</v>
      </c>
      <c r="G45" s="28" t="n">
        <v>28</v>
      </c>
      <c r="H45" s="3" t="e">
        <f aca="false">IF(P45&gt;$J$14,L45/(1+(ROUND((POWER((1+(K45/100)),(IF($G$7="D",(IF($J$13&lt;$J$14,P45-$J$14,P45-$J$13)/G45),IF($J$13&lt;$J$14,DATEDIF($J$14,P45,"m")+1,DATEDIF($J$13,P45,"m")+1))))-1)*100,10)/100)),L45)</f>
        <v>#DIV/0!</v>
      </c>
      <c r="J45" s="31"/>
      <c r="K45" s="30" t="n">
        <f aca="false">IF(A45&lt;&gt;0,IF($G$4=1,$D$5/100,IF($G$4=3,ROUND($D$5/30*G45/100,8),(($D$9-$D$3)/$D$4)))+(IF($G$5="S",F45,0)),0)*100</f>
        <v>0</v>
      </c>
      <c r="L45" s="3" t="e">
        <f aca="false">C45/$J$11*$J$12</f>
        <v>#DIV/0!</v>
      </c>
      <c r="M45" s="3" t="e">
        <f aca="false">D45/$J$11*$J$12</f>
        <v>#DIV/0!</v>
      </c>
      <c r="N45" s="3" t="e">
        <f aca="false">E45/$J$11*$J$12</f>
        <v>#DIV/0!</v>
      </c>
      <c r="O45" s="3" t="e">
        <f aca="false">L45-C45</f>
        <v>#DIV/0!</v>
      </c>
      <c r="P45" s="1" t="n">
        <v>43992</v>
      </c>
    </row>
    <row r="46" customFormat="false" ht="12.75" hidden="false" customHeight="false" outlineLevel="0" collapsed="false">
      <c r="A46" s="26" t="n">
        <f aca="false">IF(A45-D45&lt;0,0,A45-D45)</f>
        <v>0</v>
      </c>
      <c r="C46" s="27" t="n">
        <f aca="false">IF(A46&gt;1,$A$18*$B$18+F46,0)</f>
        <v>0</v>
      </c>
      <c r="D46" s="3" t="n">
        <f aca="false">IF(A46&gt;0,C46-E46+IF($G$5="S",0,F46),0)</f>
        <v>0</v>
      </c>
      <c r="E46" s="3" t="n">
        <f aca="false">IF(A46&lt;&gt;0,IF($G$4=1,A46*($J$18/100),IF($G$4=3,A46*ROUND($J$18/30*G46/100,8),(($D$9-$D$3)/$D$4)))+(IF($G$5="S",F46,0)),0)</f>
        <v>0</v>
      </c>
      <c r="F46" s="3" t="n">
        <f aca="false">IF($G$6="S",0,IF(A46&gt;0,($D$13-$D$3)/$D$4,0))</f>
        <v>0</v>
      </c>
      <c r="G46" s="28" t="n">
        <v>31</v>
      </c>
      <c r="H46" s="3" t="e">
        <f aca="false">IF(P46&gt;$J$14,L46/(1+(ROUND((POWER((1+(K46/100)),(IF($G$7="D",(IF($J$13&lt;$J$14,P46-$J$14,P46-$J$13)/G46),IF($J$13&lt;$J$14,DATEDIF($J$14,P46,"m")+1,DATEDIF($J$13,P46,"m")+1))))-1)*100,10)/100)),L46)</f>
        <v>#DIV/0!</v>
      </c>
      <c r="J46" s="31"/>
      <c r="K46" s="30" t="n">
        <f aca="false">IF(A46&lt;&gt;0,IF($G$4=1,$D$5/100,IF($G$4=3,ROUND($D$5/30*G46/100,8),(($D$9-$D$3)/$D$4)))+(IF($G$5="S",F46,0)),0)*100</f>
        <v>0</v>
      </c>
      <c r="L46" s="3" t="e">
        <f aca="false">C46/$J$11*$J$12</f>
        <v>#DIV/0!</v>
      </c>
      <c r="M46" s="3" t="e">
        <f aca="false">D46/$J$11*$J$12</f>
        <v>#DIV/0!</v>
      </c>
      <c r="N46" s="3" t="e">
        <f aca="false">E46/$J$11*$J$12</f>
        <v>#DIV/0!</v>
      </c>
      <c r="O46" s="3" t="e">
        <f aca="false">L46-C46</f>
        <v>#DIV/0!</v>
      </c>
      <c r="P46" s="1" t="n">
        <v>44022</v>
      </c>
    </row>
    <row r="47" customFormat="false" ht="12.75" hidden="false" customHeight="false" outlineLevel="0" collapsed="false">
      <c r="A47" s="26" t="n">
        <f aca="false">IF(A46-D46&lt;0,0,A46-D46)</f>
        <v>0</v>
      </c>
      <c r="C47" s="27" t="n">
        <f aca="false">IF(A47&gt;1,$A$18*$B$18+F47,0)</f>
        <v>0</v>
      </c>
      <c r="D47" s="3" t="n">
        <f aca="false">IF(A47&gt;0,C47-E47+IF($G$5="S",0,F47),0)</f>
        <v>0</v>
      </c>
      <c r="E47" s="3" t="n">
        <f aca="false">IF(A47&lt;&gt;0,IF($G$4=1,A47*($J$18/100),IF($G$4=3,A47*ROUND($J$18/30*G47/100,8),(($D$9-$D$3)/$D$4)))+(IF($G$5="S",F47,0)),0)</f>
        <v>0</v>
      </c>
      <c r="F47" s="3" t="n">
        <f aca="false">IF($G$6="S",0,IF(A47&gt;0,($D$13-$D$3)/$D$4,0))</f>
        <v>0</v>
      </c>
      <c r="G47" s="28" t="n">
        <v>30</v>
      </c>
      <c r="H47" s="3" t="e">
        <f aca="false">IF(P47&gt;$J$14,L47/(1+(ROUND((POWER((1+(K47/100)),(IF($G$7="D",(IF($J$13&lt;$J$14,P47-$J$14,P47-$J$13)/G47),IF($J$13&lt;$J$14,DATEDIF($J$14,P47,"m")+1,DATEDIF($J$13,P47,"m")+1))))-1)*100,10)/100)),L47)</f>
        <v>#DIV/0!</v>
      </c>
      <c r="J47" s="31"/>
      <c r="K47" s="30" t="n">
        <f aca="false">IF(A47&lt;&gt;0,IF($G$4=1,$D$5/100,IF($G$4=3,ROUND($D$5/30*G47/100,8),(($D$9-$D$3)/$D$4)))+(IF($G$5="S",F47,0)),0)*100</f>
        <v>0</v>
      </c>
      <c r="L47" s="3" t="e">
        <f aca="false">C47/$J$11*$J$12</f>
        <v>#DIV/0!</v>
      </c>
      <c r="M47" s="3" t="e">
        <f aca="false">D47/$J$11*$J$12</f>
        <v>#DIV/0!</v>
      </c>
      <c r="N47" s="3" t="e">
        <f aca="false">E47/$J$11*$J$12</f>
        <v>#DIV/0!</v>
      </c>
      <c r="O47" s="3" t="e">
        <f aca="false">L47-C47</f>
        <v>#DIV/0!</v>
      </c>
      <c r="P47" s="1" t="n">
        <v>44053</v>
      </c>
    </row>
    <row r="48" customFormat="false" ht="12.75" hidden="false" customHeight="false" outlineLevel="0" collapsed="false">
      <c r="A48" s="26" t="n">
        <f aca="false">IF(A47-D47&lt;0,0,A47-D47)</f>
        <v>0</v>
      </c>
      <c r="C48" s="27" t="n">
        <f aca="false">IF(A48&gt;1,$A$18*$B$18+F48,0)</f>
        <v>0</v>
      </c>
      <c r="D48" s="3" t="n">
        <f aca="false">IF(A48&gt;0,C48-E48+IF($G$5="S",0,F48),0)</f>
        <v>0</v>
      </c>
      <c r="E48" s="3" t="n">
        <f aca="false">IF(A48&lt;&gt;0,IF($G$4=1,A48*($J$18/100),IF($G$4=3,A48*ROUND($J$18/30*G48/100,8),(($D$9-$D$3)/$D$4)))+(IF($G$5="S",F48,0)),0)</f>
        <v>0</v>
      </c>
      <c r="F48" s="3" t="n">
        <f aca="false">IF($G$6="S",0,IF(A48&gt;0,($D$13-$D$3)/$D$4,0))</f>
        <v>0</v>
      </c>
      <c r="G48" s="28" t="n">
        <v>31</v>
      </c>
      <c r="H48" s="3" t="e">
        <f aca="false">IF(P48&gt;$J$14,L48/(1+(ROUND((POWER((1+(K48/100)),(IF($G$7="D",(IF($J$13&lt;$J$14,P48-$J$14,P48-$J$13)/G48),IF($J$13&lt;$J$14,DATEDIF($J$14,P48,"m")+1,DATEDIF($J$13,P48,"m")+1))))-1)*100,10)/100)),L48)</f>
        <v>#DIV/0!</v>
      </c>
      <c r="J48" s="31"/>
      <c r="K48" s="30" t="n">
        <f aca="false">IF(A48&lt;&gt;0,IF($G$4=1,$D$5/100,IF($G$4=3,ROUND($D$5/30*G48/100,8),(($D$9-$D$3)/$D$4)))+(IF($G$5="S",F48,0)),0)*100</f>
        <v>0</v>
      </c>
      <c r="L48" s="3" t="e">
        <f aca="false">C48/$J$11*$J$12</f>
        <v>#DIV/0!</v>
      </c>
      <c r="M48" s="3" t="e">
        <f aca="false">D48/$J$11*$J$12</f>
        <v>#DIV/0!</v>
      </c>
      <c r="N48" s="3" t="e">
        <f aca="false">E48/$J$11*$J$12</f>
        <v>#DIV/0!</v>
      </c>
      <c r="O48" s="3" t="e">
        <f aca="false">L48-C48</f>
        <v>#DIV/0!</v>
      </c>
      <c r="P48" s="1" t="n">
        <v>44084</v>
      </c>
    </row>
    <row r="49" customFormat="false" ht="12.75" hidden="false" customHeight="false" outlineLevel="0" collapsed="false">
      <c r="A49" s="26" t="n">
        <f aca="false">IF(A48-D48&lt;0,0,A48-D48)</f>
        <v>0</v>
      </c>
      <c r="C49" s="27" t="n">
        <f aca="false">IF(A49&gt;1,$A$18*$B$18+F49,0)</f>
        <v>0</v>
      </c>
      <c r="D49" s="3" t="n">
        <f aca="false">IF(A49&gt;0,C49-E49+IF($G$5="S",0,F49),0)</f>
        <v>0</v>
      </c>
      <c r="E49" s="3" t="n">
        <f aca="false">IF(A49&lt;&gt;0,IF($G$4=1,A49*($J$18/100),IF($G$4=3,A49*ROUND($J$18/30*G49/100,8),(($D$9-$D$3)/$D$4)))+(IF($G$5="S",F49,0)),0)</f>
        <v>0</v>
      </c>
      <c r="F49" s="3" t="n">
        <f aca="false">IF($G$6="S",0,IF(A49&gt;0,($D$13-$D$3)/$D$4,0))</f>
        <v>0</v>
      </c>
      <c r="G49" s="28" t="n">
        <v>30</v>
      </c>
      <c r="H49" s="3" t="e">
        <f aca="false">IF(P49&gt;$J$14,L49/(1+(ROUND((POWER((1+(K49/100)),(IF($G$7="D",(IF($J$13&lt;$J$14,P49-$J$14,P49-$J$13)/G49),IF($J$13&lt;$J$14,DATEDIF($J$14,P49,"m")+1,DATEDIF($J$13,P49,"m")+1))))-1)*100,10)/100)),L49)</f>
        <v>#DIV/0!</v>
      </c>
      <c r="J49" s="31"/>
      <c r="K49" s="30" t="n">
        <f aca="false">IF(A49&lt;&gt;0,IF($G$4=1,$D$5/100,IF($G$4=3,ROUND($D$5/30*G49/100,8),(($D$9-$D$3)/$D$4)))+(IF($G$5="S",F49,0)),0)*100</f>
        <v>0</v>
      </c>
      <c r="L49" s="3" t="e">
        <f aca="false">C49/$J$11*$J$12</f>
        <v>#DIV/0!</v>
      </c>
      <c r="M49" s="3" t="e">
        <f aca="false">D49/$J$11*$J$12</f>
        <v>#DIV/0!</v>
      </c>
      <c r="N49" s="3" t="e">
        <f aca="false">E49/$J$11*$J$12</f>
        <v>#DIV/0!</v>
      </c>
      <c r="O49" s="3" t="e">
        <f aca="false">L49-C49</f>
        <v>#DIV/0!</v>
      </c>
      <c r="P49" s="1" t="n">
        <v>44114</v>
      </c>
    </row>
    <row r="50" customFormat="false" ht="12.75" hidden="false" customHeight="false" outlineLevel="0" collapsed="false">
      <c r="A50" s="26" t="n">
        <f aca="false">IF(A49-D49&lt;0,0,A49-D49)</f>
        <v>0</v>
      </c>
      <c r="C50" s="27" t="n">
        <f aca="false">IF(A50&gt;1,$A$18*$B$18+F50,0)</f>
        <v>0</v>
      </c>
      <c r="D50" s="3" t="n">
        <f aca="false">IF(A50&gt;0,C50-E50+IF($G$5="S",0,F50),0)</f>
        <v>0</v>
      </c>
      <c r="E50" s="3" t="n">
        <f aca="false">IF(A50&lt;&gt;0,IF($G$4=1,A50*($J$18/100),IF($G$4=3,A50*ROUND($J$18/30*G50/100,8),(($D$9-$D$3)/$D$4)))+(IF($G$5="S",F50,0)),0)</f>
        <v>0</v>
      </c>
      <c r="F50" s="3" t="n">
        <f aca="false">IF($G$6="S",0,IF(A50&gt;0,($D$13-$D$3)/$D$4,0))</f>
        <v>0</v>
      </c>
      <c r="G50" s="28" t="n">
        <v>31</v>
      </c>
      <c r="H50" s="3" t="e">
        <f aca="false">IF(P50&gt;$J$14,L50/(1+(ROUND((POWER((1+(K50/100)),(IF($G$7="D",(IF($J$13&lt;$J$14,P50-$J$14,P50-$J$13)/G50),IF($J$13&lt;$J$14,DATEDIF($J$14,P50,"m")+1,DATEDIF($J$13,P50,"m")+1))))-1)*100,10)/100)),L50)</f>
        <v>#DIV/0!</v>
      </c>
      <c r="J50" s="31"/>
      <c r="K50" s="30" t="n">
        <f aca="false">IF(A50&lt;&gt;0,IF($G$4=1,$D$5/100,IF($G$4=3,ROUND($D$5/30*G50/100,8),(($D$9-$D$3)/$D$4)))+(IF($G$5="S",F50,0)),0)*100</f>
        <v>0</v>
      </c>
      <c r="L50" s="3" t="e">
        <f aca="false">C50/$J$11*$J$12</f>
        <v>#DIV/0!</v>
      </c>
      <c r="M50" s="3" t="e">
        <f aca="false">D50/$J$11*$J$12</f>
        <v>#DIV/0!</v>
      </c>
      <c r="N50" s="3" t="e">
        <f aca="false">E50/$J$11*$J$12</f>
        <v>#DIV/0!</v>
      </c>
      <c r="O50" s="3" t="e">
        <f aca="false">L50-C50</f>
        <v>#DIV/0!</v>
      </c>
      <c r="P50" s="1" t="n">
        <v>44145</v>
      </c>
    </row>
    <row r="51" customFormat="false" ht="12.75" hidden="false" customHeight="false" outlineLevel="0" collapsed="false">
      <c r="A51" s="26" t="n">
        <f aca="false">IF(A50-D50&lt;0,0,A50-D50)</f>
        <v>0</v>
      </c>
      <c r="C51" s="27" t="n">
        <f aca="false">IF(A51&gt;1,$A$18*$B$18+F51,0)</f>
        <v>0</v>
      </c>
      <c r="D51" s="3" t="n">
        <f aca="false">IF(A51&gt;0,C51-E51+IF($G$5="S",0,F51),0)</f>
        <v>0</v>
      </c>
      <c r="E51" s="3" t="n">
        <f aca="false">IF(A51&lt;&gt;0,IF($G$4=1,A51*($J$18/100),IF($G$4=3,A51*ROUND($J$18/30*G51/100,8),(($D$9-$D$3)/$D$4)))+(IF($G$5="S",F51,0)),0)</f>
        <v>0</v>
      </c>
      <c r="F51" s="3" t="n">
        <f aca="false">IF($G$6="S",0,IF(A51&gt;0,($D$13-$D$3)/$D$4,0))</f>
        <v>0</v>
      </c>
      <c r="G51" s="28" t="n">
        <v>31</v>
      </c>
      <c r="H51" s="3" t="e">
        <f aca="false">IF(P51&gt;$J$14,L51/(1+(ROUND((POWER((1+(K51/100)),(IF($G$7="D",(IF($J$13&lt;$J$14,P51-$J$14,P51-$J$13)/G51),IF($J$13&lt;$J$14,DATEDIF($J$14,P51,"m")+1,DATEDIF($J$13,P51,"m")+1))))-1)*100,10)/100)),L51)</f>
        <v>#DIV/0!</v>
      </c>
      <c r="J51" s="31"/>
      <c r="K51" s="30" t="n">
        <f aca="false">IF(A51&lt;&gt;0,IF($G$4=1,$D$5/100,IF($G$4=3,ROUND($D$5/30*G51/100,8),(($D$9-$D$3)/$D$4)))+(IF($G$5="S",F51,0)),0)*100</f>
        <v>0</v>
      </c>
      <c r="L51" s="3" t="e">
        <f aca="false">C51/$J$11*$J$12</f>
        <v>#DIV/0!</v>
      </c>
      <c r="M51" s="3" t="e">
        <f aca="false">D51/$J$11*$J$12</f>
        <v>#DIV/0!</v>
      </c>
      <c r="N51" s="3" t="e">
        <f aca="false">E51/$J$11*$J$12</f>
        <v>#DIV/0!</v>
      </c>
      <c r="O51" s="3" t="e">
        <f aca="false">L51-C51</f>
        <v>#DIV/0!</v>
      </c>
      <c r="P51" s="1" t="n">
        <v>44175</v>
      </c>
    </row>
    <row r="52" customFormat="false" ht="12.75" hidden="false" customHeight="false" outlineLevel="0" collapsed="false">
      <c r="A52" s="26" t="n">
        <f aca="false">IF(A51-D51&lt;0,0,A51-D51)</f>
        <v>0</v>
      </c>
      <c r="C52" s="27" t="n">
        <f aca="false">IF(A52&gt;1,$A$18*$B$18+F52,0)</f>
        <v>0</v>
      </c>
      <c r="D52" s="3" t="n">
        <f aca="false">IF(A52&gt;0,C52-E52+IF($G$5="S",0,F52),0)</f>
        <v>0</v>
      </c>
      <c r="E52" s="3" t="n">
        <f aca="false">IF(A52&lt;&gt;0,IF($G$4=1,A52*($J$18/100),IF($G$4=3,A52*ROUND($J$18/30*G52/100,8),(($D$9-$D$3)/$D$4)))+(IF($G$5="S",F52,0)),0)</f>
        <v>0</v>
      </c>
      <c r="F52" s="3" t="n">
        <f aca="false">IF($G$6="S",0,IF(A52&gt;0,($D$13-$D$3)/$D$4,0))</f>
        <v>0</v>
      </c>
      <c r="G52" s="28" t="n">
        <v>30</v>
      </c>
      <c r="H52" s="3" t="e">
        <f aca="false">IF(P52&gt;$J$14,L52/(1+(ROUND((POWER((1+(K52/100)),(IF($G$7="D",(IF($J$13&lt;$J$14,P52-$J$14,P52-$J$13)/G52),IF($J$13&lt;$J$14,DATEDIF($J$14,P52,"m")+1,DATEDIF($J$13,P52,"m")+1))))-1)*100,10)/100)),L52)</f>
        <v>#DIV/0!</v>
      </c>
      <c r="J52" s="31"/>
      <c r="K52" s="30" t="n">
        <f aca="false">IF(A52&lt;&gt;0,IF($G$4=1,$D$5/100,IF($G$4=3,ROUND($D$5/30*G52/100,8),(($D$9-$D$3)/$D$4)))+(IF($G$5="S",F52,0)),0)*100</f>
        <v>0</v>
      </c>
      <c r="L52" s="3" t="e">
        <f aca="false">C52/$J$11*$J$12</f>
        <v>#DIV/0!</v>
      </c>
      <c r="M52" s="3" t="e">
        <f aca="false">D52/$J$11*$J$12</f>
        <v>#DIV/0!</v>
      </c>
      <c r="N52" s="3" t="e">
        <f aca="false">E52/$J$11*$J$12</f>
        <v>#DIV/0!</v>
      </c>
      <c r="O52" s="3" t="e">
        <f aca="false">L52-C52</f>
        <v>#DIV/0!</v>
      </c>
      <c r="P52" s="1" t="n">
        <v>44206</v>
      </c>
    </row>
    <row r="53" customFormat="false" ht="12.75" hidden="false" customHeight="false" outlineLevel="0" collapsed="false">
      <c r="A53" s="26" t="n">
        <f aca="false">IF(A52-D52&lt;0,0,A52-D52)</f>
        <v>0</v>
      </c>
      <c r="C53" s="27" t="n">
        <f aca="false">IF(A53&gt;1,$A$18*$B$18+F53,0)</f>
        <v>0</v>
      </c>
      <c r="D53" s="3" t="n">
        <f aca="false">IF(A53&gt;0,C53-E53+IF($G$5="S",0,F53),0)</f>
        <v>0</v>
      </c>
      <c r="E53" s="3" t="n">
        <f aca="false">IF(A53&lt;&gt;0,IF($G$4=1,A53*($J$18/100),IF($G$4=3,A53*ROUND($J$18/30*G53/100,8),(($D$9-$D$3)/$D$4)))+(IF($G$5="S",F53,0)),0)</f>
        <v>0</v>
      </c>
      <c r="F53" s="3" t="n">
        <f aca="false">IF($G$6="S",0,IF(A53&gt;0,($D$13-$D$3)/$D$4,0))</f>
        <v>0</v>
      </c>
      <c r="G53" s="28" t="n">
        <v>31</v>
      </c>
      <c r="H53" s="3" t="e">
        <f aca="false">IF(P53&gt;$J$14,L53/(1+(ROUND((POWER((1+(K53/100)),(IF($G$7="D",(IF($J$13&lt;$J$14,P53-$J$14,P53-$J$13)/G53),IF($J$13&lt;$J$14,DATEDIF($J$14,P53,"m")+1,DATEDIF($J$13,P53,"m")+1))))-1)*100,10)/100)),L53)</f>
        <v>#DIV/0!</v>
      </c>
      <c r="J53" s="31"/>
      <c r="K53" s="30" t="n">
        <f aca="false">IF(A53&lt;&gt;0,IF($G$4=1,$D$5/100,IF($G$4=3,ROUND($D$5/30*G53/100,8),(($D$9-$D$3)/$D$4)))+(IF($G$5="S",F53,0)),0)*100</f>
        <v>0</v>
      </c>
      <c r="L53" s="3" t="e">
        <f aca="false">C53/$J$11*$J$12</f>
        <v>#DIV/0!</v>
      </c>
      <c r="M53" s="3" t="e">
        <f aca="false">D53/$J$11*$J$12</f>
        <v>#DIV/0!</v>
      </c>
      <c r="N53" s="3" t="e">
        <f aca="false">E53/$J$11*$J$12</f>
        <v>#DIV/0!</v>
      </c>
      <c r="O53" s="3" t="e">
        <f aca="false">L53-C53</f>
        <v>#DIV/0!</v>
      </c>
      <c r="P53" s="1" t="n">
        <v>44237</v>
      </c>
    </row>
    <row r="54" customFormat="false" ht="12.75" hidden="false" customHeight="false" outlineLevel="0" collapsed="false">
      <c r="A54" s="26" t="n">
        <f aca="false">IF(A53-D53&lt;0,0,A53-D53)</f>
        <v>0</v>
      </c>
      <c r="C54" s="27" t="n">
        <f aca="false">IF(A54&gt;1,$A$18*$B$18+F54,0)</f>
        <v>0</v>
      </c>
      <c r="D54" s="3" t="n">
        <f aca="false">IF(A54&gt;0,C54-E54+IF($G$5="S",0,F54),0)</f>
        <v>0</v>
      </c>
      <c r="E54" s="3" t="n">
        <f aca="false">IF(A54&lt;&gt;0,IF($G$4=1,A54*($J$18/100),IF($G$4=3,A54*ROUND($J$18/30*G54/100,8),(($D$9-$D$3)/$D$4)))+(IF($G$5="S",F54,0)),0)</f>
        <v>0</v>
      </c>
      <c r="F54" s="3" t="n">
        <f aca="false">IF($G$6="S",0,IF(A54&gt;0,($D$13-$D$3)/$D$4,0))</f>
        <v>0</v>
      </c>
      <c r="G54" s="28" t="n">
        <v>30</v>
      </c>
      <c r="H54" s="3" t="e">
        <f aca="false">IF(P54&gt;$J$14,L54/(1+(ROUND((POWER((1+(K54/100)),(IF($G$7="D",(IF($J$13&lt;$J$14,P54-$J$14,P54-$J$13)/G54),IF($J$13&lt;$J$14,DATEDIF($J$14,P54,"m")+1,DATEDIF($J$13,P54,"m")+1))))-1)*100,10)/100)),L54)</f>
        <v>#DIV/0!</v>
      </c>
      <c r="J54" s="31"/>
      <c r="K54" s="30" t="n">
        <f aca="false">IF(A54&lt;&gt;0,IF($G$4=1,$D$5/100,IF($G$4=3,ROUND($D$5/30*G54/100,8),(($D$9-$D$3)/$D$4)))+(IF($G$5="S",F54,0)),0)*100</f>
        <v>0</v>
      </c>
      <c r="L54" s="3" t="e">
        <f aca="false">C54/$J$11*$J$12</f>
        <v>#DIV/0!</v>
      </c>
      <c r="M54" s="3" t="e">
        <f aca="false">D54/$J$11*$J$12</f>
        <v>#DIV/0!</v>
      </c>
      <c r="N54" s="3" t="e">
        <f aca="false">E54/$J$11*$J$12</f>
        <v>#DIV/0!</v>
      </c>
      <c r="O54" s="3" t="e">
        <f aca="false">L54-C54</f>
        <v>#DIV/0!</v>
      </c>
      <c r="P54" s="1" t="n">
        <v>44265</v>
      </c>
    </row>
    <row r="55" customFormat="false" ht="12.75" hidden="false" customHeight="false" outlineLevel="0" collapsed="false">
      <c r="A55" s="26" t="n">
        <f aca="false">IF(A54-D54&lt;0,0,A54-D54)</f>
        <v>0</v>
      </c>
      <c r="C55" s="27" t="n">
        <f aca="false">IF(A55&gt;1,$A$18*$B$18+F55,0)</f>
        <v>0</v>
      </c>
      <c r="D55" s="3" t="n">
        <f aca="false">IF(A55&gt;0,C55-E55+IF($G$5="S",0,F55),0)</f>
        <v>0</v>
      </c>
      <c r="E55" s="3" t="n">
        <f aca="false">IF(A55&lt;&gt;0,IF($G$4=1,A55*($J$18/100),IF($G$4=3,A55*ROUND($J$18/30*G55/100,8),(($D$9-$D$3)/$D$4)))+(IF($G$5="S",F55,0)),0)</f>
        <v>0</v>
      </c>
      <c r="F55" s="3" t="n">
        <f aca="false">IF($G$6="S",0,IF(A55&gt;0,($D$13-$D$3)/$D$4,0))</f>
        <v>0</v>
      </c>
      <c r="G55" s="28" t="n">
        <v>31</v>
      </c>
      <c r="H55" s="3" t="e">
        <f aca="false">IF(P55&gt;$J$14,L55/(1+(ROUND((POWER((1+(K55/100)),(IF($G$7="D",(IF($J$13&lt;$J$14,P55-$J$14,P55-$J$13)/G55),IF($J$13&lt;$J$14,DATEDIF($J$14,P55,"m")+1,DATEDIF($J$13,P55,"m")+1))))-1)*100,10)/100)),L55)</f>
        <v>#DIV/0!</v>
      </c>
      <c r="J55" s="32"/>
      <c r="K55" s="30" t="n">
        <f aca="false">IF(A55&lt;&gt;0,IF($G$4=1,$D$5/100,IF($G$4=3,ROUND($D$5/30*G55/100,8),(($D$9-$D$3)/$D$4)))+(IF($G$5="S",F55,0)),0)*100</f>
        <v>0</v>
      </c>
      <c r="L55" s="3" t="e">
        <f aca="false">C55/$J$11*$J$12</f>
        <v>#DIV/0!</v>
      </c>
      <c r="M55" s="3" t="e">
        <f aca="false">D55/$J$11*$J$12</f>
        <v>#DIV/0!</v>
      </c>
      <c r="N55" s="3" t="e">
        <f aca="false">E55/$J$11*$J$12</f>
        <v>#DIV/0!</v>
      </c>
      <c r="O55" s="3" t="e">
        <f aca="false">L55-C55</f>
        <v>#DIV/0!</v>
      </c>
      <c r="P55" s="1" t="n">
        <v>44296</v>
      </c>
    </row>
    <row r="56" customFormat="false" ht="12.75" hidden="false" customHeight="false" outlineLevel="0" collapsed="false">
      <c r="A56" s="26" t="n">
        <f aca="false">IF(A55-D55&lt;0,0,A55-D55)</f>
        <v>0</v>
      </c>
      <c r="C56" s="27" t="n">
        <f aca="false">IF(A56&gt;1,$A$18*$B$18+F56,0)</f>
        <v>0</v>
      </c>
      <c r="D56" s="3" t="n">
        <f aca="false">IF(A56&gt;0,C56-E56+IF($G$5="S",0,F56),0)</f>
        <v>0</v>
      </c>
      <c r="E56" s="3" t="n">
        <f aca="false">IF(A56&lt;&gt;0,IF($G$4=1,A56*($J$18/100),IF($G$4=3,A56*ROUND($J$18/30*G56/100,8),(($D$9-$D$3)/$D$4)))+(IF($G$5="S",F56,0)),0)</f>
        <v>0</v>
      </c>
      <c r="F56" s="3" t="n">
        <f aca="false">IF($G$6="S",0,IF(A56&gt;0,($D$13-$D$3)/$D$4,0))</f>
        <v>0</v>
      </c>
      <c r="G56" s="28" t="n">
        <v>31</v>
      </c>
      <c r="H56" s="3" t="e">
        <f aca="false">IF(P56&gt;$J$14,L56/(1+(ROUND((POWER((1+(K56/100)),(IF($G$7="D",(IF($J$13&lt;$J$14,P56-$J$14,P56-$J$13)/G56),IF($J$13&lt;$J$14,DATEDIF($J$14,P56,"m")+1,DATEDIF($J$13,P56,"m")+1))))-1)*100,10)/100)),L56)</f>
        <v>#DIV/0!</v>
      </c>
      <c r="K56" s="30" t="n">
        <f aca="false">IF(A56&lt;&gt;0,IF($G$4=1,$D$5/100,IF($G$4=3,ROUND($D$5/30*G56/100,8),(($D$9-$D$3)/$D$4)))+(IF($G$5="S",F56,0)),0)*100</f>
        <v>0</v>
      </c>
      <c r="L56" s="3" t="e">
        <f aca="false">C56/$J$11*$J$12</f>
        <v>#DIV/0!</v>
      </c>
      <c r="M56" s="3" t="e">
        <f aca="false">D56/$J$11*$J$12</f>
        <v>#DIV/0!</v>
      </c>
      <c r="N56" s="3" t="e">
        <f aca="false">E56/$J$11*$J$12</f>
        <v>#DIV/0!</v>
      </c>
      <c r="O56" s="3" t="e">
        <f aca="false">L56-C56</f>
        <v>#DIV/0!</v>
      </c>
      <c r="P56" s="1" t="n">
        <v>44326</v>
      </c>
    </row>
    <row r="57" customFormat="false" ht="12.75" hidden="false" customHeight="false" outlineLevel="0" collapsed="false">
      <c r="A57" s="26" t="n">
        <f aca="false">IF(A56-D56&lt;0,0,A56-D56)</f>
        <v>0</v>
      </c>
      <c r="C57" s="27" t="n">
        <f aca="false">IF(A57&gt;1,$A$18*$B$18+F57,0)</f>
        <v>0</v>
      </c>
      <c r="D57" s="3" t="n">
        <f aca="false">IF(A57&gt;0,C57-E57+IF($G$5="S",0,F57),0)</f>
        <v>0</v>
      </c>
      <c r="E57" s="3" t="n">
        <f aca="false">IF(A57&lt;&gt;0,IF($G$4=1,A57*($J$18/100),IF($G$4=3,A57*ROUND($J$18/30*G57/100,8),(($D$9-$D$3)/$D$4)))+(IF($G$5="S",F57,0)),0)</f>
        <v>0</v>
      </c>
      <c r="F57" s="3" t="n">
        <f aca="false">IF($G$6="S",0,IF(A57&gt;0,($D$13-$D$3)/$D$4,0))</f>
        <v>0</v>
      </c>
      <c r="G57" s="28" t="n">
        <v>29</v>
      </c>
      <c r="H57" s="3" t="e">
        <f aca="false">IF(P57&gt;$J$14,L57/(1+(ROUND((POWER((1+(K57/100)),(IF($G$7="D",(IF($J$13&lt;$J$14,P57-$J$14,P57-$J$13)/G57),IF($J$13&lt;$J$14,DATEDIF($J$14,P57,"m")+1,DATEDIF($J$13,P57,"m")+1))))-1)*100,10)/100)),L57)</f>
        <v>#DIV/0!</v>
      </c>
      <c r="K57" s="30" t="n">
        <f aca="false">IF(A57&lt;&gt;0,IF($G$4=1,$D$5/100,IF($G$4=3,ROUND($D$5/30*G57/100,8),(($D$9-$D$3)/$D$4)))+(IF($G$5="S",F57,0)),0)*100</f>
        <v>0</v>
      </c>
      <c r="L57" s="3" t="e">
        <f aca="false">C57/$J$11*$J$12</f>
        <v>#DIV/0!</v>
      </c>
      <c r="M57" s="3" t="e">
        <f aca="false">D57/$J$11*$J$12</f>
        <v>#DIV/0!</v>
      </c>
      <c r="N57" s="3" t="e">
        <f aca="false">E57/$J$11*$J$12</f>
        <v>#DIV/0!</v>
      </c>
      <c r="O57" s="3" t="e">
        <f aca="false">L57-C57</f>
        <v>#DIV/0!</v>
      </c>
      <c r="P57" s="1" t="n">
        <v>44357</v>
      </c>
    </row>
    <row r="58" customFormat="false" ht="12.75" hidden="false" customHeight="false" outlineLevel="0" collapsed="false">
      <c r="A58" s="26" t="n">
        <f aca="false">IF(A57-D57&lt;0,0,A57-D57)</f>
        <v>0</v>
      </c>
      <c r="C58" s="27" t="n">
        <f aca="false">IF(A58&gt;1,$A$18*$B$18+F58,0)</f>
        <v>0</v>
      </c>
      <c r="D58" s="3" t="n">
        <f aca="false">IF(A58&gt;0,C58-E58+IF($G$5="S",0,F58),0)</f>
        <v>0</v>
      </c>
      <c r="E58" s="3" t="n">
        <f aca="false">IF(A58&lt;&gt;0,IF($G$4=1,A58*($J$18/100),IF($G$4=3,A58*ROUND($J$18/30*G58/100,8),(($D$9-$D$3)/$D$4)))+(IF($G$5="S",F58,0)),0)</f>
        <v>0</v>
      </c>
      <c r="F58" s="3" t="n">
        <f aca="false">IF($G$6="S",0,IF(A58&gt;0,($D$13-$D$3)/$D$4,0))</f>
        <v>0</v>
      </c>
      <c r="G58" s="28" t="n">
        <v>31</v>
      </c>
      <c r="H58" s="3" t="e">
        <f aca="false">IF(P58&gt;$J$14,L58/(1+(ROUND((POWER((1+(K58/100)),(IF($G$7="D",(IF($J$13&lt;$J$14,P58-$J$14,P58-$J$13)/G58),IF($J$13&lt;$J$14,DATEDIF($J$14,P58,"m")+1,DATEDIF($J$13,P58,"m")+1))))-1)*100,10)/100)),L58)</f>
        <v>#DIV/0!</v>
      </c>
      <c r="K58" s="30" t="n">
        <f aca="false">IF(A58&lt;&gt;0,IF($G$4=1,$D$5/100,IF($G$4=3,ROUND($D$5/30*G58/100,8),(($D$9-$D$3)/$D$4)))+(IF($G$5="S",F58,0)),0)*100</f>
        <v>0</v>
      </c>
      <c r="L58" s="3" t="e">
        <f aca="false">C58/$J$11*$J$12</f>
        <v>#DIV/0!</v>
      </c>
      <c r="M58" s="3" t="e">
        <f aca="false">D58/$J$11*$J$12</f>
        <v>#DIV/0!</v>
      </c>
      <c r="N58" s="3" t="e">
        <f aca="false">E58/$J$11*$J$12</f>
        <v>#DIV/0!</v>
      </c>
      <c r="O58" s="3" t="e">
        <f aca="false">L58-C58</f>
        <v>#DIV/0!</v>
      </c>
      <c r="P58" s="1" t="n">
        <v>44387</v>
      </c>
    </row>
    <row r="59" customFormat="false" ht="12.75" hidden="false" customHeight="false" outlineLevel="0" collapsed="false">
      <c r="A59" s="26" t="n">
        <f aca="false">IF(A58-D58&lt;0,0,A58-D58)</f>
        <v>0</v>
      </c>
      <c r="C59" s="27" t="n">
        <f aca="false">IF(A59&gt;1,$A$18*$B$18+F59,0)</f>
        <v>0</v>
      </c>
      <c r="D59" s="3" t="n">
        <f aca="false">IF(A59&gt;0,C59-E59+IF($G$5="S",0,F59),0)</f>
        <v>0</v>
      </c>
      <c r="E59" s="3" t="n">
        <f aca="false">IF(A59&lt;&gt;0,IF($G$4=1,A59*($J$18/100),IF($G$4=3,A59*ROUND($J$18/30*G59/100,8),(($D$9-$D$3)/$D$4)))+(IF($G$5="S",F59,0)),0)</f>
        <v>0</v>
      </c>
      <c r="F59" s="3" t="n">
        <f aca="false">IF($G$6="S",0,IF(A59&gt;0,($D$13-$D$3)/$D$4,0))</f>
        <v>0</v>
      </c>
      <c r="G59" s="28" t="n">
        <v>30</v>
      </c>
      <c r="H59" s="3" t="e">
        <f aca="false">IF(P59&gt;$J$14,L59/(1+(ROUND((POWER((1+(K59/100)),(IF($G$7="D",(IF($J$13&lt;$J$14,P59-$J$14,P59-$J$13)/G59),IF($J$13&lt;$J$14,DATEDIF($J$14,P59,"m")+1,DATEDIF($J$13,P59,"m")+1))))-1)*100,10)/100)),L59)</f>
        <v>#DIV/0!</v>
      </c>
      <c r="K59" s="30" t="n">
        <f aca="false">IF(A59&lt;&gt;0,IF($G$4=1,$D$5/100,IF($G$4=3,ROUND($D$5/30*G59/100,8),(($D$9-$D$3)/$D$4)))+(IF($G$5="S",F59,0)),0)*100</f>
        <v>0</v>
      </c>
      <c r="L59" s="3" t="e">
        <f aca="false">C59/$J$11*$J$12</f>
        <v>#DIV/0!</v>
      </c>
      <c r="M59" s="3" t="e">
        <f aca="false">D59/$J$11*$J$12</f>
        <v>#DIV/0!</v>
      </c>
      <c r="N59" s="3" t="e">
        <f aca="false">E59/$J$11*$J$12</f>
        <v>#DIV/0!</v>
      </c>
      <c r="O59" s="3" t="e">
        <f aca="false">L59-C59</f>
        <v>#DIV/0!</v>
      </c>
      <c r="P59" s="1" t="n">
        <v>44418</v>
      </c>
    </row>
    <row r="60" customFormat="false" ht="12.75" hidden="false" customHeight="false" outlineLevel="0" collapsed="false">
      <c r="A60" s="26" t="n">
        <f aca="false">IF(A59-D59&lt;0,0,A59-D59)</f>
        <v>0</v>
      </c>
      <c r="C60" s="27" t="n">
        <f aca="false">IF(A60&gt;1,$A$18*$B$18+F60,0)</f>
        <v>0</v>
      </c>
      <c r="D60" s="3" t="n">
        <f aca="false">IF(A60&gt;0,C60-E60+IF($G$5="S",0,F60),0)</f>
        <v>0</v>
      </c>
      <c r="E60" s="3" t="n">
        <f aca="false">IF(A60&lt;&gt;0,IF($G$4=1,A60*($J$18/100),IF($G$4=3,A60*ROUND($J$18/30*G60/100,8),(($D$9-$D$3)/$D$4)))+(IF($G$5="S",F60,0)),0)</f>
        <v>0</v>
      </c>
      <c r="F60" s="3" t="n">
        <f aca="false">IF($G$6="S",0,IF(A60&gt;0,($D$13-$D$3)/$D$4,0))</f>
        <v>0</v>
      </c>
      <c r="G60" s="28" t="n">
        <v>31</v>
      </c>
      <c r="H60" s="3" t="e">
        <f aca="false">IF(P60&gt;$J$14,L60/(1+(ROUND((POWER((1+(K60/100)),(IF($G$7="D",(IF($J$13&lt;$J$14,P60-$J$14,P60-$J$13)/G60),IF($J$13&lt;$J$14,DATEDIF($J$14,P60,"m")+1,DATEDIF($J$13,P60,"m")+1))))-1)*100,10)/100)),L60)</f>
        <v>#DIV/0!</v>
      </c>
      <c r="K60" s="30" t="n">
        <f aca="false">IF(A60&lt;&gt;0,IF($G$4=1,$D$5/100,IF($G$4=3,ROUND($D$5/30*G60/100,8),(($D$9-$D$3)/$D$4)))+(IF($G$5="S",F60,0)),0)*100</f>
        <v>0</v>
      </c>
      <c r="L60" s="3" t="e">
        <f aca="false">C60/$J$11*$J$12</f>
        <v>#DIV/0!</v>
      </c>
      <c r="M60" s="3" t="e">
        <f aca="false">D60/$J$11*$J$12</f>
        <v>#DIV/0!</v>
      </c>
      <c r="N60" s="3" t="e">
        <f aca="false">E60/$J$11*$J$12</f>
        <v>#DIV/0!</v>
      </c>
      <c r="O60" s="3" t="e">
        <f aca="false">L60-C60</f>
        <v>#DIV/0!</v>
      </c>
      <c r="P60" s="1" t="n">
        <v>44449</v>
      </c>
    </row>
    <row r="61" customFormat="false" ht="12.75" hidden="false" customHeight="false" outlineLevel="0" collapsed="false">
      <c r="A61" s="26" t="n">
        <f aca="false">IF(A60-D60&lt;0,0,A60-D60)</f>
        <v>0</v>
      </c>
      <c r="C61" s="27" t="n">
        <f aca="false">IF(A61&gt;1,$A$18*$B$18+F61,0)</f>
        <v>0</v>
      </c>
      <c r="D61" s="3" t="n">
        <f aca="false">IF(A61&gt;0,C61-E61+IF($G$5="S",0,F61),0)</f>
        <v>0</v>
      </c>
      <c r="E61" s="3" t="n">
        <f aca="false">IF(A61&lt;&gt;0,IF($G$4=1,A61*($J$18/100),IF($G$4=3,A61*ROUND($J$18/30*G61/100,8),(($D$9-$D$3)/$D$4)))+(IF($G$5="S",F61,0)),0)</f>
        <v>0</v>
      </c>
      <c r="F61" s="3" t="n">
        <f aca="false">IF($G$6="S",0,IF(A61&gt;0,($D$13-$D$3)/$D$4,0))</f>
        <v>0</v>
      </c>
      <c r="G61" s="28" t="n">
        <v>30</v>
      </c>
      <c r="H61" s="3" t="e">
        <f aca="false">IF(P61&gt;$J$14,L61/(1+(ROUND((POWER((1+(K61/100)),(IF($G$7="D",(IF($J$13&lt;$J$14,P61-$J$14,P61-$J$13)/G61),IF($J$13&lt;$J$14,DATEDIF($J$14,P61,"m")+1,DATEDIF($J$13,P61,"m")+1))))-1)*100,10)/100)),L61)</f>
        <v>#DIV/0!</v>
      </c>
      <c r="K61" s="30" t="n">
        <f aca="false">IF(A61&lt;&gt;0,IF($G$4=1,$D$5/100,IF($G$4=3,ROUND($D$5/30*G61/100,8),(($D$9-$D$3)/$D$4)))+(IF($G$5="S",F61,0)),0)*100</f>
        <v>0</v>
      </c>
      <c r="L61" s="3" t="e">
        <f aca="false">C61/$J$11*$J$12</f>
        <v>#DIV/0!</v>
      </c>
      <c r="M61" s="3" t="e">
        <f aca="false">D61/$J$11*$J$12</f>
        <v>#DIV/0!</v>
      </c>
      <c r="N61" s="3" t="e">
        <f aca="false">E61/$J$11*$J$12</f>
        <v>#DIV/0!</v>
      </c>
      <c r="O61" s="3" t="e">
        <f aca="false">L61-C61</f>
        <v>#DIV/0!</v>
      </c>
      <c r="P61" s="1" t="n">
        <v>44479</v>
      </c>
    </row>
    <row r="62" customFormat="false" ht="12.75" hidden="false" customHeight="false" outlineLevel="0" collapsed="false">
      <c r="A62" s="26" t="n">
        <f aca="false">IF(A61-D61&lt;0,0,A61-D61)</f>
        <v>0</v>
      </c>
      <c r="C62" s="27" t="n">
        <f aca="false">IF(A62&gt;1,$A$18*$B$18+F62,0)</f>
        <v>0</v>
      </c>
      <c r="D62" s="3" t="n">
        <f aca="false">IF(A62&gt;0,C62-E62+IF($G$5="S",0,F62),0)</f>
        <v>0</v>
      </c>
      <c r="E62" s="3" t="n">
        <f aca="false">IF(A62&lt;&gt;0,IF($G$4=1,A62*($J$18/100),IF($G$4=3,A62*ROUND($J$18/30*G62/100,8),(($D$9-$D$3)/$D$4)))+(IF($G$5="S",F62,0)),0)</f>
        <v>0</v>
      </c>
      <c r="F62" s="3" t="n">
        <f aca="false">IF($G$6="S",0,IF(A62&gt;0,($D$13-$D$3)/$D$4,0))</f>
        <v>0</v>
      </c>
      <c r="G62" s="28" t="n">
        <v>31</v>
      </c>
      <c r="H62" s="3" t="e">
        <f aca="false">IF(P62&gt;$J$14,L62/(1+(ROUND((POWER((1+(K62/100)),(IF($G$7="D",(IF($J$13&lt;$J$14,P62-$J$14,P62-$J$13)/G62),IF($J$13&lt;$J$14,DATEDIF($J$14,P62,"m")+1,DATEDIF($J$13,P62,"m")+1))))-1)*100,10)/100)),L62)</f>
        <v>#DIV/0!</v>
      </c>
      <c r="K62" s="30" t="n">
        <f aca="false">IF(A62&lt;&gt;0,IF($G$4=1,$D$5/100,IF($G$4=3,ROUND($D$5/30*G62/100,8),(($D$9-$D$3)/$D$4)))+(IF($G$5="S",F62,0)),0)*100</f>
        <v>0</v>
      </c>
      <c r="L62" s="3" t="e">
        <f aca="false">C62/$J$11*$J$12</f>
        <v>#DIV/0!</v>
      </c>
      <c r="M62" s="3" t="e">
        <f aca="false">D62/$J$11*$J$12</f>
        <v>#DIV/0!</v>
      </c>
      <c r="N62" s="3" t="e">
        <f aca="false">E62/$J$11*$J$12</f>
        <v>#DIV/0!</v>
      </c>
      <c r="O62" s="3" t="e">
        <f aca="false">L62-C62</f>
        <v>#DIV/0!</v>
      </c>
      <c r="P62" s="1" t="n">
        <v>44510</v>
      </c>
    </row>
    <row r="63" customFormat="false" ht="12.75" hidden="false" customHeight="false" outlineLevel="0" collapsed="false">
      <c r="A63" s="26" t="n">
        <f aca="false">IF(A62-D62&lt;0,0,A62-D62)</f>
        <v>0</v>
      </c>
      <c r="C63" s="27" t="n">
        <f aca="false">IF(A63&gt;1,$A$18*$B$18+F63,0)</f>
        <v>0</v>
      </c>
      <c r="D63" s="3" t="n">
        <f aca="false">IF(A63&gt;0,C63-E63+IF($G$5="S",0,F63),0)</f>
        <v>0</v>
      </c>
      <c r="E63" s="3" t="n">
        <f aca="false">IF(A63&lt;&gt;0,IF($G$4=1,A63*($J$18/100),IF($G$4=3,A63*ROUND($J$18/30*G63/100,8),(($D$9-$D$3)/$D$4)))+(IF($G$5="S",F63,0)),0)</f>
        <v>0</v>
      </c>
      <c r="F63" s="3" t="n">
        <f aca="false">IF($G$6="S",0,IF(A63&gt;0,($D$13-$D$3)/$D$4,0))</f>
        <v>0</v>
      </c>
      <c r="G63" s="28" t="n">
        <v>31</v>
      </c>
      <c r="H63" s="3" t="e">
        <f aca="false">IF(P63&gt;$J$14,L63/(1+(ROUND((POWER((1+(K63/100)),(IF($G$7="D",(IF($J$13&lt;$J$14,P63-$J$14,P63-$J$13)/G63),IF($J$13&lt;$J$14,DATEDIF($J$14,P63,"m")+1,DATEDIF($J$13,P63,"m")+1))))-1)*100,10)/100)),L63)</f>
        <v>#DIV/0!</v>
      </c>
      <c r="K63" s="30" t="n">
        <f aca="false">IF(A63&lt;&gt;0,IF($G$4=1,$D$5/100,IF($G$4=3,ROUND($D$5/30*G63/100,8),(($D$9-$D$3)/$D$4)))+(IF($G$5="S",F63,0)),0)*100</f>
        <v>0</v>
      </c>
      <c r="L63" s="3" t="e">
        <f aca="false">C63/$J$11*$J$12</f>
        <v>#DIV/0!</v>
      </c>
      <c r="M63" s="3" t="e">
        <f aca="false">D63/$J$11*$J$12</f>
        <v>#DIV/0!</v>
      </c>
      <c r="N63" s="3" t="e">
        <f aca="false">E63/$J$11*$J$12</f>
        <v>#DIV/0!</v>
      </c>
      <c r="O63" s="3" t="e">
        <f aca="false">L63-C63</f>
        <v>#DIV/0!</v>
      </c>
      <c r="P63" s="1" t="n">
        <v>44540</v>
      </c>
    </row>
    <row r="64" customFormat="false" ht="12.75" hidden="false" customHeight="false" outlineLevel="0" collapsed="false">
      <c r="A64" s="26" t="n">
        <f aca="false">IF(A63-D63&lt;0,0,A63-D63)</f>
        <v>0</v>
      </c>
      <c r="C64" s="27" t="n">
        <f aca="false">IF(A64&gt;1,$A$18*$B$18+F64,0)</f>
        <v>0</v>
      </c>
      <c r="D64" s="3" t="n">
        <f aca="false">IF(A64&gt;0,C64-E64+IF($G$5="S",0,F64),0)</f>
        <v>0</v>
      </c>
      <c r="E64" s="3" t="n">
        <f aca="false">IF(A64&lt;&gt;0,IF($G$4=1,A64*($J$18/100),IF($G$4=3,A64*ROUND($J$18/30*G64/100,8),(($D$9-$D$3)/$D$4)))+(IF($G$5="S",F64,0)),0)</f>
        <v>0</v>
      </c>
      <c r="F64" s="3" t="n">
        <f aca="false">IF($G$6="S",0,IF(A64&gt;0,($D$13-$D$3)/$D$4,0))</f>
        <v>0</v>
      </c>
      <c r="G64" s="28" t="n">
        <v>30</v>
      </c>
      <c r="H64" s="3" t="e">
        <f aca="false">IF(P64&gt;$J$14,L64/(1+(ROUND((POWER((1+(K64/100)),(IF($G$7="D",(IF($J$13&lt;$J$14,P64-$J$14,P64-$J$13)/G64),IF($J$13&lt;$J$14,DATEDIF($J$14,P64,"m")+1,DATEDIF($J$13,P64,"m")+1))))-1)*100,10)/100)),L64)</f>
        <v>#DIV/0!</v>
      </c>
      <c r="K64" s="30" t="n">
        <f aca="false">IF(A64&lt;&gt;0,IF($G$4=1,$D$5/100,IF($G$4=3,ROUND($D$5/30*G64/100,8),(($D$9-$D$3)/$D$4)))+(IF($G$5="S",F64,0)),0)*100</f>
        <v>0</v>
      </c>
      <c r="L64" s="3" t="e">
        <f aca="false">C64/$J$11*$J$12</f>
        <v>#DIV/0!</v>
      </c>
      <c r="M64" s="3" t="e">
        <f aca="false">D64/$J$11*$J$12</f>
        <v>#DIV/0!</v>
      </c>
      <c r="N64" s="3" t="e">
        <f aca="false">E64/$J$11*$J$12</f>
        <v>#DIV/0!</v>
      </c>
      <c r="O64" s="3" t="e">
        <f aca="false">L64-C64</f>
        <v>#DIV/0!</v>
      </c>
      <c r="P64" s="1" t="n">
        <v>44571</v>
      </c>
    </row>
    <row r="65" customFormat="false" ht="12.75" hidden="false" customHeight="false" outlineLevel="0" collapsed="false">
      <c r="A65" s="26" t="n">
        <f aca="false">IF(A64-D64&lt;0,0,A64-D64)</f>
        <v>0</v>
      </c>
      <c r="C65" s="27" t="n">
        <f aca="false">IF(A65&gt;1,$A$18*$B$18+F65,0)</f>
        <v>0</v>
      </c>
      <c r="D65" s="3" t="n">
        <f aca="false">IF(A65&gt;0,C65-E65+IF($G$5="S",0,F65),0)</f>
        <v>0</v>
      </c>
      <c r="E65" s="3" t="n">
        <f aca="false">IF(A65&lt;&gt;0,IF($G$4=1,A65*($J$18/100),IF($G$4=3,A65*ROUND($J$18/30*G65/100,8),(($D$9-$D$3)/$D$4)))+(IF($G$5="S",F65,0)),0)</f>
        <v>0</v>
      </c>
      <c r="F65" s="3" t="n">
        <f aca="false">IF($G$6="S",0,IF(A65&gt;0,($D$13-$D$3)/$D$4,0))</f>
        <v>0</v>
      </c>
      <c r="G65" s="28" t="n">
        <v>31</v>
      </c>
      <c r="H65" s="3" t="e">
        <f aca="false">IF(P65&gt;$J$14,L65/(1+(ROUND((POWER((1+(K65/100)),(IF($G$7="D",(IF($J$13&lt;$J$14,P65-$J$14,P65-$J$13)/G65),IF($J$13&lt;$J$14,DATEDIF($J$14,P65,"m")+1,DATEDIF($J$13,P65,"m")+1))))-1)*100,10)/100)),L65)</f>
        <v>#DIV/0!</v>
      </c>
      <c r="K65" s="30" t="n">
        <f aca="false">IF(A65&lt;&gt;0,IF($G$4=1,$D$5/100,IF($G$4=3,ROUND($D$5/30*G65/100,8),(($D$9-$D$3)/$D$4)))+(IF($G$5="S",F65,0)),0)*100</f>
        <v>0</v>
      </c>
      <c r="L65" s="3" t="e">
        <f aca="false">C65/$J$11*$J$12</f>
        <v>#DIV/0!</v>
      </c>
      <c r="M65" s="3" t="e">
        <f aca="false">D65/$J$11*$J$12</f>
        <v>#DIV/0!</v>
      </c>
      <c r="N65" s="3" t="e">
        <f aca="false">E65/$J$11*$J$12</f>
        <v>#DIV/0!</v>
      </c>
      <c r="O65" s="3" t="e">
        <f aca="false">L65-C65</f>
        <v>#DIV/0!</v>
      </c>
      <c r="P65" s="1" t="n">
        <v>44602</v>
      </c>
    </row>
    <row r="66" customFormat="false" ht="12.75" hidden="false" customHeight="false" outlineLevel="0" collapsed="false">
      <c r="A66" s="26" t="n">
        <f aca="false">IF(A65-D65&lt;0,0,A65-D65)</f>
        <v>0</v>
      </c>
      <c r="C66" s="27" t="n">
        <f aca="false">IF(A66&gt;1,$A$18*$B$18+F66,0)</f>
        <v>0</v>
      </c>
      <c r="D66" s="3" t="n">
        <f aca="false">IF(A66&gt;0,C66-E66+IF($G$5="S",0,F66),0)</f>
        <v>0</v>
      </c>
      <c r="E66" s="3" t="n">
        <f aca="false">IF(A66&lt;&gt;0,IF($G$4=1,A66*($J$18/100),IF($G$4=3,A66*ROUND($J$18/30*G66/100,8),(($D$9-$D$3)/$D$4)))+(IF($G$5="S",F66,0)),0)</f>
        <v>0</v>
      </c>
      <c r="F66" s="3" t="n">
        <f aca="false">IF($G$6="S",0,IF(A66&gt;0,($D$13-$D$3)/$D$4,0))</f>
        <v>0</v>
      </c>
      <c r="G66" s="28" t="n">
        <v>30</v>
      </c>
      <c r="H66" s="3" t="e">
        <f aca="false">IF(P66&gt;$J$14,L66/(1+(ROUND((POWER((1+(K66/100)),(IF($G$7="D",(IF($J$13&lt;$J$14,P66-$J$14,P66-$J$13)/G66),IF($J$13&lt;$J$14,DATEDIF($J$14,P66,"m")+1,DATEDIF($J$13,P66,"m")+1))))-1)*100,10)/100)),L66)</f>
        <v>#DIV/0!</v>
      </c>
      <c r="K66" s="30" t="n">
        <f aca="false">IF(A66&lt;&gt;0,IF($G$4=1,$D$5/100,IF($G$4=3,ROUND($D$5/30*G66/100,8),(($D$9-$D$3)/$D$4)))+(IF($G$5="S",F66,0)),0)*100</f>
        <v>0</v>
      </c>
      <c r="L66" s="3" t="e">
        <f aca="false">C66/$J$11*$J$12</f>
        <v>#DIV/0!</v>
      </c>
      <c r="M66" s="3" t="e">
        <f aca="false">D66/$J$11*$J$12</f>
        <v>#DIV/0!</v>
      </c>
      <c r="N66" s="3" t="e">
        <f aca="false">E66/$J$11*$J$12</f>
        <v>#DIV/0!</v>
      </c>
      <c r="O66" s="3" t="e">
        <f aca="false">L66-C66</f>
        <v>#DIV/0!</v>
      </c>
      <c r="P66" s="1" t="n">
        <v>44630</v>
      </c>
    </row>
    <row r="67" customFormat="false" ht="12.75" hidden="false" customHeight="false" outlineLevel="0" collapsed="false">
      <c r="A67" s="26" t="n">
        <f aca="false">IF(A66-D66&lt;0,0,A66-D66)</f>
        <v>0</v>
      </c>
      <c r="C67" s="27" t="n">
        <f aca="false">IF(A67&gt;1,$A$18*$B$18+F67,0)</f>
        <v>0</v>
      </c>
      <c r="D67" s="3" t="n">
        <f aca="false">IF(A67&gt;0,C67-E67+IF($G$5="S",0,F67),0)</f>
        <v>0</v>
      </c>
      <c r="E67" s="3" t="n">
        <f aca="false">IF(A67&lt;&gt;0,IF($G$4=1,A67*($J$18/100),IF($G$4=3,A67*ROUND($J$18/30*G67/100,8),(($D$9-$D$3)/$D$4)))+(IF($G$5="S",F67,0)),0)</f>
        <v>0</v>
      </c>
      <c r="F67" s="3" t="n">
        <f aca="false">IF($G$6="S",0,IF(A67&gt;0,($D$13-$D$3)/$D$4,0))</f>
        <v>0</v>
      </c>
      <c r="G67" s="28" t="n">
        <v>31</v>
      </c>
      <c r="H67" s="3" t="e">
        <f aca="false">IF(P67&gt;$J$14,L67/(1+(ROUND((POWER((1+(K67/100)),(IF($G$7="D",(IF($J$13&lt;$J$14,P67-$J$14,P67-$J$13)/G67),IF($J$13&lt;$J$14,DATEDIF($J$14,P67,"m")+1,DATEDIF($J$13,P67,"m")+1))))-1)*100,10)/100)),L67)</f>
        <v>#DIV/0!</v>
      </c>
      <c r="K67" s="30" t="n">
        <f aca="false">IF(A67&lt;&gt;0,IF($G$4=1,$D$5/100,IF($G$4=3,ROUND($D$5/30*G67/100,8),(($D$9-$D$3)/$D$4)))+(IF($G$5="S",F67,0)),0)*100</f>
        <v>0</v>
      </c>
      <c r="L67" s="3" t="e">
        <f aca="false">C67/$J$11*$J$12</f>
        <v>#DIV/0!</v>
      </c>
      <c r="M67" s="3" t="e">
        <f aca="false">D67/$J$11*$J$12</f>
        <v>#DIV/0!</v>
      </c>
      <c r="N67" s="3" t="e">
        <f aca="false">E67/$J$11*$J$12</f>
        <v>#DIV/0!</v>
      </c>
      <c r="O67" s="3" t="e">
        <f aca="false">L67-C67</f>
        <v>#DIV/0!</v>
      </c>
      <c r="P67" s="1" t="n">
        <v>44661</v>
      </c>
    </row>
    <row r="68" customFormat="false" ht="12.75" hidden="false" customHeight="false" outlineLevel="0" collapsed="false">
      <c r="A68" s="26" t="n">
        <f aca="false">IF(A67-D67&lt;0,0,A67-D67)</f>
        <v>0</v>
      </c>
      <c r="C68" s="27" t="n">
        <f aca="false">IF(A68&gt;1,$A$18*$B$18+F68,0)</f>
        <v>0</v>
      </c>
      <c r="D68" s="3" t="n">
        <f aca="false">IF(A68&gt;0,C68-E68+IF($G$5="S",0,F68),0)</f>
        <v>0</v>
      </c>
      <c r="E68" s="3" t="n">
        <f aca="false">IF(A68&lt;&gt;0,IF($G$4=1,A68*($J$18/100),IF($G$4=3,A68*ROUND($J$18/30*G68/100,8),(($D$9-$D$3)/$D$4)))+(IF($G$5="S",F68,0)),0)</f>
        <v>0</v>
      </c>
      <c r="F68" s="3" t="n">
        <f aca="false">IF($G$6="S",0,IF(A68&gt;0,($D$13-$D$3)/$D$4,0))</f>
        <v>0</v>
      </c>
      <c r="G68" s="28" t="n">
        <v>31</v>
      </c>
      <c r="H68" s="3" t="e">
        <f aca="false">IF(P68&gt;$J$14,L68/(1+(ROUND((POWER((1+(K68/100)),(IF($G$7="D",(IF($J$13&lt;$J$14,P68-$J$14,P68-$J$13)/G68),IF($J$13&lt;$J$14,DATEDIF($J$14,P68,"m")+1,DATEDIF($J$13,P68,"m")+1))))-1)*100,10)/100)),L68)</f>
        <v>#DIV/0!</v>
      </c>
      <c r="K68" s="30" t="n">
        <f aca="false">IF(A68&lt;&gt;0,IF($G$4=1,$D$5/100,IF($G$4=3,ROUND($D$5/30*G68/100,8),(($D$9-$D$3)/$D$4)))+(IF($G$5="S",F68,0)),0)*100</f>
        <v>0</v>
      </c>
      <c r="L68" s="3" t="e">
        <f aca="false">C68/$J$11*$J$12</f>
        <v>#DIV/0!</v>
      </c>
      <c r="M68" s="3" t="e">
        <f aca="false">D68/$J$11*$J$12</f>
        <v>#DIV/0!</v>
      </c>
      <c r="N68" s="3" t="e">
        <f aca="false">E68/$J$11*$J$12</f>
        <v>#DIV/0!</v>
      </c>
      <c r="O68" s="3" t="e">
        <f aca="false">L68-C68</f>
        <v>#DIV/0!</v>
      </c>
      <c r="P68" s="1" t="n">
        <v>44691</v>
      </c>
    </row>
    <row r="69" customFormat="false" ht="12.75" hidden="false" customHeight="false" outlineLevel="0" collapsed="false">
      <c r="A69" s="26" t="n">
        <f aca="false">IF(A68-D68&lt;0,0,A68-D68)</f>
        <v>0</v>
      </c>
      <c r="C69" s="27" t="n">
        <f aca="false">IF(A69&gt;1,$A$18*$B$18+F69,0)</f>
        <v>0</v>
      </c>
      <c r="D69" s="3" t="n">
        <f aca="false">IF(A69&gt;0,C69-E69+IF($G$5="S",0,F69),0)</f>
        <v>0</v>
      </c>
      <c r="E69" s="3" t="n">
        <f aca="false">IF(A69&lt;&gt;0,IF($G$4=1,A69*($J$18/100),IF($G$4=3,A69*ROUND($J$18/30*G69/100,8),(($D$9-$D$3)/$D$4)))+(IF($G$5="S",F69,0)),0)</f>
        <v>0</v>
      </c>
      <c r="F69" s="3" t="n">
        <f aca="false">IF($G$6="S",0,IF(A69&gt;0,($D$13-$D$3)/$D$4,0))</f>
        <v>0</v>
      </c>
      <c r="G69" s="28" t="n">
        <v>28</v>
      </c>
      <c r="H69" s="3" t="e">
        <f aca="false">IF(P69&gt;$J$14,L69/(1+(ROUND((POWER((1+(K69/100)),(IF($G$7="D",(IF($J$13&lt;$J$14,P69-$J$14,P69-$J$13)/G69),IF($J$13&lt;$J$14,DATEDIF($J$14,P69,"m")+1,DATEDIF($J$13,P69,"m")+1))))-1)*100,10)/100)),L69)</f>
        <v>#DIV/0!</v>
      </c>
      <c r="K69" s="30" t="n">
        <f aca="false">IF(A69&lt;&gt;0,IF($G$4=1,$D$5/100,IF($G$4=3,ROUND($D$5/30*G69/100,8),(($D$9-$D$3)/$D$4)))+(IF($G$5="S",F69,0)),0)*100</f>
        <v>0</v>
      </c>
      <c r="L69" s="3" t="e">
        <f aca="false">C69/$J$11*$J$12</f>
        <v>#DIV/0!</v>
      </c>
      <c r="M69" s="3" t="e">
        <f aca="false">D69/$J$11*$J$12</f>
        <v>#DIV/0!</v>
      </c>
      <c r="N69" s="3" t="e">
        <f aca="false">E69/$J$11*$J$12</f>
        <v>#DIV/0!</v>
      </c>
      <c r="O69" s="3" t="e">
        <f aca="false">L69-C69</f>
        <v>#DIV/0!</v>
      </c>
      <c r="P69" s="1" t="n">
        <v>44722</v>
      </c>
    </row>
    <row r="70" customFormat="false" ht="12.75" hidden="false" customHeight="false" outlineLevel="0" collapsed="false">
      <c r="A70" s="26" t="n">
        <f aca="false">IF(A69-D69&lt;0,0,A69-D69)</f>
        <v>0</v>
      </c>
      <c r="C70" s="27" t="n">
        <f aca="false">IF(A70&gt;1,$A$18*$B$18+F70,0)</f>
        <v>0</v>
      </c>
      <c r="D70" s="3" t="n">
        <f aca="false">IF(A70&gt;0,C70-E70+IF($G$5="S",0,F70),0)</f>
        <v>0</v>
      </c>
      <c r="E70" s="3" t="n">
        <f aca="false">IF(A70&lt;&gt;0,IF($G$4=1,A70*($J$18/100),IF($G$4=3,A70*ROUND($J$18/30*G70/100,8),(($D$9-$D$3)/$D$4)))+(IF($G$5="S",F70,0)),0)</f>
        <v>0</v>
      </c>
      <c r="F70" s="3" t="n">
        <f aca="false">IF($G$6="S",0,IF(A70&gt;0,($D$13-$D$3)/$D$4,0))</f>
        <v>0</v>
      </c>
      <c r="G70" s="28" t="n">
        <v>31</v>
      </c>
      <c r="H70" s="3" t="e">
        <f aca="false">IF(P70&gt;$J$14,L70/(1+(ROUND((POWER((1+(K70/100)),(IF($G$7="D",(IF($J$13&lt;$J$14,P70-$J$14,P70-$J$13)/G70),IF($J$13&lt;$J$14,DATEDIF($J$14,P70,"m")+1,DATEDIF($J$13,P70,"m")+1))))-1)*100,10)/100)),L70)</f>
        <v>#DIV/0!</v>
      </c>
      <c r="K70" s="30" t="n">
        <f aca="false">IF(A70&lt;&gt;0,IF($G$4=1,$D$5/100,IF($G$4=3,ROUND($D$5/30*G70/100,8),(($D$9-$D$3)/$D$4)))+(IF($G$5="S",F70,0)),0)*100</f>
        <v>0</v>
      </c>
      <c r="L70" s="3" t="e">
        <f aca="false">C70/$J$11*$J$12</f>
        <v>#DIV/0!</v>
      </c>
      <c r="M70" s="3" t="e">
        <f aca="false">D70/$J$11*$J$12</f>
        <v>#DIV/0!</v>
      </c>
      <c r="N70" s="3" t="e">
        <f aca="false">E70/$J$11*$J$12</f>
        <v>#DIV/0!</v>
      </c>
      <c r="O70" s="3" t="e">
        <f aca="false">L70-C70</f>
        <v>#DIV/0!</v>
      </c>
      <c r="P70" s="1" t="n">
        <v>44752</v>
      </c>
    </row>
    <row r="71" customFormat="false" ht="12.75" hidden="false" customHeight="false" outlineLevel="0" collapsed="false">
      <c r="A71" s="26" t="n">
        <f aca="false">IF(A70-D70&lt;0,0,A70-D70)</f>
        <v>0</v>
      </c>
      <c r="C71" s="27" t="n">
        <f aca="false">IF(A71&gt;1,$A$18*$B$18+F71,0)</f>
        <v>0</v>
      </c>
      <c r="D71" s="3" t="n">
        <f aca="false">IF(A71&gt;0,C71-E71+IF($G$5="S",0,F71),0)</f>
        <v>0</v>
      </c>
      <c r="E71" s="3" t="n">
        <f aca="false">IF(A71&lt;&gt;0,IF($G$4=1,A71*($J$18/100),IF($G$4=3,A71*ROUND($J$18/30*G71/100,8),(($D$9-$D$3)/$D$4)))+(IF($G$5="S",F71,0)),0)</f>
        <v>0</v>
      </c>
      <c r="F71" s="3" t="n">
        <f aca="false">IF($G$6="S",0,IF(A71&gt;0,($D$13-$D$3)/$D$4,0))</f>
        <v>0</v>
      </c>
      <c r="G71" s="28" t="n">
        <v>30</v>
      </c>
      <c r="H71" s="3" t="e">
        <f aca="false">IF(P71&gt;$J$14,L71/(1+(ROUND((POWER((1+(K71/100)),(IF($G$7="D",(IF($J$13&lt;$J$14,P71-$J$14,P71-$J$13)/G71),IF($J$13&lt;$J$14,DATEDIF($J$14,P71,"m")+1,DATEDIF($J$13,P71,"m")+1))))-1)*100,10)/100)),L71)</f>
        <v>#DIV/0!</v>
      </c>
      <c r="K71" s="30" t="n">
        <f aca="false">IF(A71&lt;&gt;0,IF($G$4=1,$D$5/100,IF($G$4=3,ROUND($D$5/30*G71/100,8),(($D$9-$D$3)/$D$4)))+(IF($G$5="S",F71,0)),0)*100</f>
        <v>0</v>
      </c>
      <c r="L71" s="3" t="e">
        <f aca="false">C71/$J$11*$J$12</f>
        <v>#DIV/0!</v>
      </c>
      <c r="M71" s="3" t="e">
        <f aca="false">D71/$J$11*$J$12</f>
        <v>#DIV/0!</v>
      </c>
      <c r="N71" s="3" t="e">
        <f aca="false">E71/$J$11*$J$12</f>
        <v>#DIV/0!</v>
      </c>
      <c r="O71" s="3" t="e">
        <f aca="false">L71-C71</f>
        <v>#DIV/0!</v>
      </c>
      <c r="P71" s="1" t="n">
        <v>44783</v>
      </c>
    </row>
    <row r="72" customFormat="false" ht="12.75" hidden="false" customHeight="false" outlineLevel="0" collapsed="false">
      <c r="A72" s="26" t="n">
        <f aca="false">IF(A71-D71&lt;0,0,A71-D71)</f>
        <v>0</v>
      </c>
      <c r="C72" s="27" t="n">
        <f aca="false">IF(A72&gt;1,$A$18*$B$18+F72,0)</f>
        <v>0</v>
      </c>
      <c r="D72" s="3" t="n">
        <f aca="false">IF(A72&gt;0,C72-E72+IF($G$5="S",0,F72),0)</f>
        <v>0</v>
      </c>
      <c r="E72" s="3" t="n">
        <f aca="false">IF(A72&lt;&gt;0,IF($G$4=1,A72*($J$18/100),IF($G$4=3,A72*ROUND($J$18/30*G72/100,8),(($D$9-$D$3)/$D$4)))+(IF($G$5="S",F72,0)),0)</f>
        <v>0</v>
      </c>
      <c r="F72" s="3" t="n">
        <f aca="false">IF($G$6="S",0,IF(A72&gt;0,($D$13-$D$3)/$D$4,0))</f>
        <v>0</v>
      </c>
      <c r="G72" s="28" t="n">
        <v>31</v>
      </c>
      <c r="H72" s="3" t="e">
        <f aca="false">IF(P72&gt;$J$14,L72/(1+(ROUND((POWER((1+(K72/100)),(IF($G$7="D",(IF($J$13&lt;$J$14,P72-$J$14,P72-$J$13)/G72),IF($J$13&lt;$J$14,DATEDIF($J$14,P72,"m")+1,DATEDIF($J$13,P72,"m")+1))))-1)*100,10)/100)),L72)</f>
        <v>#DIV/0!</v>
      </c>
      <c r="K72" s="30" t="n">
        <f aca="false">IF(A72&lt;&gt;0,IF($G$4=1,$D$5/100,IF($G$4=3,ROUND($D$5/30*G72/100,8),(($D$9-$D$3)/$D$4)))+(IF($G$5="S",F72,0)),0)*100</f>
        <v>0</v>
      </c>
      <c r="L72" s="3" t="e">
        <f aca="false">C72/$J$11*$J$12</f>
        <v>#DIV/0!</v>
      </c>
      <c r="M72" s="3" t="e">
        <f aca="false">D72/$J$11*$J$12</f>
        <v>#DIV/0!</v>
      </c>
      <c r="N72" s="3" t="e">
        <f aca="false">E72/$J$11*$J$12</f>
        <v>#DIV/0!</v>
      </c>
      <c r="O72" s="3" t="e">
        <f aca="false">L72-C72</f>
        <v>#DIV/0!</v>
      </c>
      <c r="P72" s="1" t="n">
        <v>44814</v>
      </c>
    </row>
    <row r="73" customFormat="false" ht="12.75" hidden="false" customHeight="false" outlineLevel="0" collapsed="false">
      <c r="A73" s="26" t="n">
        <f aca="false">IF(A72-D72&lt;0,0,A72-D72)</f>
        <v>0</v>
      </c>
      <c r="C73" s="27" t="n">
        <f aca="false">IF(A73&gt;1,$A$18*$B$18+F73,0)</f>
        <v>0</v>
      </c>
      <c r="D73" s="3" t="n">
        <f aca="false">IF(A73&gt;0,C73-E73+IF($G$5="S",0,F73),0)</f>
        <v>0</v>
      </c>
      <c r="E73" s="3" t="n">
        <f aca="false">IF(A73&lt;&gt;0,IF($G$4=1,A73*($J$18/100),IF($G$4=3,A73*ROUND($J$18/30*G73/100,8),(($D$9-$D$3)/$D$4)))+(IF($G$5="S",F73,0)),0)</f>
        <v>0</v>
      </c>
      <c r="F73" s="3" t="n">
        <f aca="false">IF($G$6="S",0,IF(A73&gt;0,($D$13-$D$3)/$D$4,0))</f>
        <v>0</v>
      </c>
      <c r="G73" s="28" t="n">
        <v>30</v>
      </c>
      <c r="H73" s="3" t="e">
        <f aca="false">IF(P73&gt;$J$14,L73/(1+(ROUND((POWER((1+(K73/100)),(IF($G$7="D",(IF($J$13&lt;$J$14,P73-$J$14,P73-$J$13)/G73),IF($J$13&lt;$J$14,DATEDIF($J$14,P73,"m")+1,DATEDIF($J$13,P73,"m")+1))))-1)*100,10)/100)),L73)</f>
        <v>#DIV/0!</v>
      </c>
      <c r="K73" s="30" t="n">
        <f aca="false">IF(A73&lt;&gt;0,IF($G$4=1,$D$5/100,IF($G$4=3,ROUND($D$5/30*G73/100,8),(($D$9-$D$3)/$D$4)))+(IF($G$5="S",F73,0)),0)*100</f>
        <v>0</v>
      </c>
      <c r="L73" s="3" t="e">
        <f aca="false">C73/$J$11*$J$12</f>
        <v>#DIV/0!</v>
      </c>
      <c r="M73" s="3" t="e">
        <f aca="false">D73/$J$11*$J$12</f>
        <v>#DIV/0!</v>
      </c>
      <c r="N73" s="3" t="e">
        <f aca="false">E73/$J$11*$J$12</f>
        <v>#DIV/0!</v>
      </c>
      <c r="O73" s="3" t="e">
        <f aca="false">L73-C73</f>
        <v>#DIV/0!</v>
      </c>
      <c r="P73" s="1" t="n">
        <v>44844</v>
      </c>
    </row>
    <row r="74" customFormat="false" ht="12.75" hidden="false" customHeight="false" outlineLevel="0" collapsed="false">
      <c r="A74" s="26" t="n">
        <f aca="false">IF(A73-D73&lt;0,0,A73-D73)</f>
        <v>0</v>
      </c>
      <c r="C74" s="27" t="n">
        <f aca="false">IF(A74&gt;1,$A$18*$B$18+F74,0)</f>
        <v>0</v>
      </c>
      <c r="D74" s="3" t="n">
        <f aca="false">IF(A74&gt;0,C74-E74+IF($G$5="S",0,F74),0)</f>
        <v>0</v>
      </c>
      <c r="E74" s="3" t="n">
        <f aca="false">IF(A74&lt;&gt;0,IF($G$4=1,A74*($J$18/100),IF($G$4=3,A74*ROUND($J$18/30*G74/100,8),(($D$9-$D$3)/$D$4)))+(IF($G$5="S",F74,0)),0)</f>
        <v>0</v>
      </c>
      <c r="F74" s="3" t="n">
        <f aca="false">IF($G$6="S",0,IF(A74&gt;0,($D$13-$D$3)/$D$4,0))</f>
        <v>0</v>
      </c>
      <c r="G74" s="28" t="n">
        <v>31</v>
      </c>
      <c r="H74" s="3" t="e">
        <f aca="false">IF(P74&gt;$J$14,L74/(1+(ROUND((POWER((1+(K74/100)),(IF($G$7="D",(IF($J$13&lt;$J$14,P74-$J$14,P74-$J$13)/G74),IF($J$13&lt;$J$14,DATEDIF($J$14,P74,"m")+1,DATEDIF($J$13,P74,"m")+1))))-1)*100,10)/100)),L74)</f>
        <v>#DIV/0!</v>
      </c>
      <c r="K74" s="30" t="n">
        <f aca="false">IF(A74&lt;&gt;0,IF($G$4=1,$D$5/100,IF($G$4=3,ROUND($D$5/30*G74/100,8),(($D$9-$D$3)/$D$4)))+(IF($G$5="S",F74,0)),0)*100</f>
        <v>0</v>
      </c>
      <c r="L74" s="3" t="e">
        <f aca="false">C74/$J$11*$J$12</f>
        <v>#DIV/0!</v>
      </c>
      <c r="M74" s="3" t="e">
        <f aca="false">D74/$J$11*$J$12</f>
        <v>#DIV/0!</v>
      </c>
      <c r="N74" s="3" t="e">
        <f aca="false">E74/$J$11*$J$12</f>
        <v>#DIV/0!</v>
      </c>
      <c r="O74" s="3" t="e">
        <f aca="false">L74-C74</f>
        <v>#DIV/0!</v>
      </c>
      <c r="P74" s="1" t="n">
        <v>44875</v>
      </c>
    </row>
    <row r="75" customFormat="false" ht="12.75" hidden="false" customHeight="false" outlineLevel="0" collapsed="false">
      <c r="A75" s="26" t="n">
        <f aca="false">IF(A74-D74&lt;0,0,A74-D74)</f>
        <v>0</v>
      </c>
      <c r="C75" s="27" t="n">
        <f aca="false">IF(A75&gt;1,$A$18*$B$18+F75,0)</f>
        <v>0</v>
      </c>
      <c r="D75" s="3" t="n">
        <f aca="false">IF(A75&gt;0,C75-E75+IF($G$5="S",0,F75),0)</f>
        <v>0</v>
      </c>
      <c r="E75" s="3" t="n">
        <f aca="false">IF(A75&lt;&gt;0,IF($G$4=1,A75*($J$18/100),IF($G$4=3,A75*ROUND($J$18/30*G75/100,8),(($D$9-$D$3)/$D$4)))+(IF($G$5="S",F75,0)),0)</f>
        <v>0</v>
      </c>
      <c r="F75" s="3" t="n">
        <f aca="false">IF($G$6="S",0,IF(A75&gt;0,($D$13-$D$3)/$D$4,0))</f>
        <v>0</v>
      </c>
      <c r="G75" s="28" t="n">
        <v>31</v>
      </c>
      <c r="H75" s="3" t="e">
        <f aca="false">IF(P75&gt;$J$14,L75/(1+(ROUND((POWER((1+(K75/100)),(IF($G$7="D",(IF($J$13&lt;$J$14,P75-$J$14,P75-$J$13)/G75),IF($J$13&lt;$J$14,DATEDIF($J$14,P75,"m")+1,DATEDIF($J$13,P75,"m")+1))))-1)*100,10)/100)),L75)</f>
        <v>#DIV/0!</v>
      </c>
      <c r="K75" s="30" t="n">
        <f aca="false">IF(A75&lt;&gt;0,IF($G$4=1,$D$5/100,IF($G$4=3,ROUND($D$5/30*G75/100,8),(($D$9-$D$3)/$D$4)))+(IF($G$5="S",F75,0)),0)*100</f>
        <v>0</v>
      </c>
      <c r="L75" s="3" t="e">
        <f aca="false">C75/$J$11*$J$12</f>
        <v>#DIV/0!</v>
      </c>
      <c r="M75" s="3" t="e">
        <f aca="false">D75/$J$11*$J$12</f>
        <v>#DIV/0!</v>
      </c>
      <c r="N75" s="3" t="e">
        <f aca="false">E75/$J$11*$J$12</f>
        <v>#DIV/0!</v>
      </c>
      <c r="O75" s="3" t="e">
        <f aca="false">L75-C75</f>
        <v>#DIV/0!</v>
      </c>
      <c r="P75" s="1" t="n">
        <v>44905</v>
      </c>
    </row>
    <row r="76" customFormat="false" ht="12.75" hidden="false" customHeight="false" outlineLevel="0" collapsed="false">
      <c r="A76" s="26" t="n">
        <f aca="false">IF(A75-D75&lt;0,0,A75-D75)</f>
        <v>0</v>
      </c>
      <c r="C76" s="27" t="n">
        <f aca="false">IF(A76&gt;1,$A$18*$B$18+F76,0)</f>
        <v>0</v>
      </c>
      <c r="D76" s="3" t="n">
        <f aca="false">IF(A76&gt;0,C76-E76+IF($G$5="S",0,F76),0)</f>
        <v>0</v>
      </c>
      <c r="E76" s="3" t="n">
        <f aca="false">IF(A76&lt;&gt;0,IF($G$4=1,A76*($J$18/100),IF($G$4=3,A76*ROUND($J$18/30*G76/100,8),(($D$9-$D$3)/$D$4)))+(IF($G$5="S",F76,0)),0)</f>
        <v>0</v>
      </c>
      <c r="F76" s="3" t="n">
        <f aca="false">IF($G$6="S",0,IF(A76&gt;0,($D$13-$D$3)/$D$4,0))</f>
        <v>0</v>
      </c>
      <c r="G76" s="28" t="n">
        <v>30</v>
      </c>
      <c r="H76" s="3" t="e">
        <f aca="false">IF(P76&gt;$J$14,L76/(1+(ROUND((POWER((1+(K76/100)),(IF($G$7="D",(IF($J$13&lt;$J$14,P76-$J$14,P76-$J$13)/G76),IF($J$13&lt;$J$14,DATEDIF($J$14,P76,"m")+1,DATEDIF($J$13,P76,"m")+1))))-1)*100,10)/100)),L76)</f>
        <v>#DIV/0!</v>
      </c>
      <c r="K76" s="30" t="n">
        <f aca="false">IF(A76&lt;&gt;0,IF($G$4=1,$D$5/100,IF($G$4=3,ROUND($D$5/30*G76/100,8),(($D$9-$D$3)/$D$4)))+(IF($G$5="S",F76,0)),0)*100</f>
        <v>0</v>
      </c>
      <c r="L76" s="3" t="e">
        <f aca="false">C76/$J$11*$J$12</f>
        <v>#DIV/0!</v>
      </c>
      <c r="M76" s="3" t="e">
        <f aca="false">D76/$J$11*$J$12</f>
        <v>#DIV/0!</v>
      </c>
      <c r="N76" s="3" t="e">
        <f aca="false">E76/$J$11*$J$12</f>
        <v>#DIV/0!</v>
      </c>
      <c r="O76" s="3" t="e">
        <f aca="false">L76-C76</f>
        <v>#DIV/0!</v>
      </c>
      <c r="P76" s="1" t="n">
        <v>44936</v>
      </c>
    </row>
    <row r="77" customFormat="false" ht="12.75" hidden="false" customHeight="false" outlineLevel="0" collapsed="false">
      <c r="A77" s="26" t="n">
        <f aca="false">IF(A76-D76&lt;0,0,A76-D76)</f>
        <v>0</v>
      </c>
      <c r="C77" s="27" t="n">
        <f aca="false">IF(A77&gt;1,$A$18*$B$18+F77,0)</f>
        <v>0</v>
      </c>
      <c r="D77" s="3" t="n">
        <f aca="false">IF(A77&gt;0,C77-E77+IF($G$5="S",0,F77),0)</f>
        <v>0</v>
      </c>
      <c r="E77" s="3" t="n">
        <f aca="false">IF(A77&lt;&gt;0,IF($G$4=1,A77*($J$18/100),IF($G$4=3,A77*ROUND($J$18/30*G77/100,8),(($D$9-$D$3)/$D$4)))+(IF($G$5="S",F77,0)),0)</f>
        <v>0</v>
      </c>
      <c r="F77" s="3" t="n">
        <f aca="false">IF($G$6="S",0,IF(A77&gt;0,($D$13-$D$3)/$D$4,0))</f>
        <v>0</v>
      </c>
      <c r="G77" s="28" t="n">
        <v>31</v>
      </c>
      <c r="H77" s="3" t="e">
        <f aca="false">IF(P77&gt;$J$14,L77/(1+(ROUND((POWER((1+(K77/100)),(IF($G$7="D",(IF($J$13&lt;$J$14,P77-$J$14,P77-$J$13)/G77),IF($J$13&lt;$J$14,DATEDIF($J$14,P77,"m")+1,DATEDIF($J$13,P77,"m")+1))))-1)*100,10)/100)),L77)</f>
        <v>#DIV/0!</v>
      </c>
      <c r="K77" s="30" t="n">
        <f aca="false">IF(A77&lt;&gt;0,IF($G$4=1,$D$5/100,IF($G$4=3,ROUND($D$5/30*G77/100,8),(($D$9-$D$3)/$D$4)))+(IF($G$5="S",F77,0)),0)*100</f>
        <v>0</v>
      </c>
      <c r="L77" s="3" t="e">
        <f aca="false">C77/$J$11*$J$12</f>
        <v>#DIV/0!</v>
      </c>
      <c r="M77" s="3" t="e">
        <f aca="false">D77/$J$11*$J$12</f>
        <v>#DIV/0!</v>
      </c>
      <c r="N77" s="3" t="e">
        <f aca="false">E77/$J$11*$J$12</f>
        <v>#DIV/0!</v>
      </c>
      <c r="O77" s="3" t="e">
        <f aca="false">L77-C77</f>
        <v>#DIV/0!</v>
      </c>
      <c r="P77" s="1" t="n">
        <v>44967</v>
      </c>
    </row>
    <row r="78" customFormat="false" ht="12.75" hidden="false" customHeight="false" outlineLevel="0" collapsed="false">
      <c r="A78" s="26" t="n">
        <f aca="false">IF(A77-D77&lt;0,0,A77-D77)</f>
        <v>0</v>
      </c>
      <c r="C78" s="27" t="n">
        <f aca="false">IF(A78&gt;1,$A$18*$B$18+F78,0)</f>
        <v>0</v>
      </c>
      <c r="D78" s="3" t="n">
        <f aca="false">IF(A78&gt;0,C78-E78+IF($G$5="S",0,F78),0)</f>
        <v>0</v>
      </c>
      <c r="E78" s="3" t="n">
        <f aca="false">IF(A78&lt;&gt;0,IF($G$4=1,A78*($J$18/100),IF($G$4=3,A78*ROUND($J$18/30*G78/100,8),(($D$9-$D$3)/$D$4)))+(IF($G$5="S",F78,0)),0)</f>
        <v>0</v>
      </c>
      <c r="F78" s="3" t="n">
        <f aca="false">IF($G$6="S",0,IF(A78&gt;0,($D$13-$D$3)/$D$4,0))</f>
        <v>0</v>
      </c>
      <c r="G78" s="28" t="n">
        <v>30</v>
      </c>
      <c r="H78" s="3" t="e">
        <f aca="false">IF(P78&gt;$J$14,L78/(1+(ROUND((POWER((1+(K78/100)),(IF($G$7="D",(IF($J$13&lt;$J$14,P78-$J$14,P78-$J$13)/G78),IF($J$13&lt;$J$14,DATEDIF($J$14,P78,"m")+1,DATEDIF($J$13,P78,"m")+1))))-1)*100,10)/100)),L78)</f>
        <v>#DIV/0!</v>
      </c>
      <c r="K78" s="30" t="n">
        <f aca="false">IF(A78&lt;&gt;0,IF($G$4=1,$D$5/100,IF($G$4=3,ROUND($D$5/30*G78/100,8),(($D$9-$D$3)/$D$4)))+(IF($G$5="S",F78,0)),0)*100</f>
        <v>0</v>
      </c>
      <c r="L78" s="3" t="e">
        <f aca="false">C78/$J$11*$J$12</f>
        <v>#DIV/0!</v>
      </c>
      <c r="M78" s="3" t="e">
        <f aca="false">D78/$J$11*$J$12</f>
        <v>#DIV/0!</v>
      </c>
      <c r="N78" s="3" t="e">
        <f aca="false">E78/$J$11*$J$12</f>
        <v>#DIV/0!</v>
      </c>
      <c r="O78" s="3" t="e">
        <f aca="false">L78-C78</f>
        <v>#DIV/0!</v>
      </c>
      <c r="P78" s="1" t="n">
        <v>44995</v>
      </c>
    </row>
    <row r="79" customFormat="false" ht="12.75" hidden="false" customHeight="false" outlineLevel="0" collapsed="false">
      <c r="A79" s="26" t="n">
        <f aca="false">IF(A78-D78&lt;0,0,A78-D78)</f>
        <v>0</v>
      </c>
      <c r="C79" s="27" t="n">
        <f aca="false">IF(A79&gt;1,$A$18*$B$18+F79,0)</f>
        <v>0</v>
      </c>
      <c r="D79" s="3" t="n">
        <f aca="false">IF(A79&gt;0,C79-E79+IF($G$5="S",0,F79),0)</f>
        <v>0</v>
      </c>
      <c r="E79" s="3" t="n">
        <f aca="false">IF(A79&lt;&gt;0,IF($G$4=1,A79*($J$18/100),IF($G$4=3,A79*ROUND($J$18/30*G79/100,8),(($D$9-$D$3)/$D$4)))+(IF($G$5="S",F79,0)),0)</f>
        <v>0</v>
      </c>
      <c r="F79" s="3" t="n">
        <f aca="false">IF($G$6="S",0,IF(A79&gt;0,($D$13-$D$3)/$D$4,0))</f>
        <v>0</v>
      </c>
      <c r="G79" s="28" t="n">
        <v>31</v>
      </c>
      <c r="H79" s="3" t="e">
        <f aca="false">IF(P79&gt;$J$14,L79/(1+(ROUND((POWER((1+(K79/100)),(IF($G$7="D",(IF($J$13&lt;$J$14,P79-$J$14,P79-$J$13)/G79),IF($J$13&lt;$J$14,DATEDIF($J$14,P79,"m")+1,DATEDIF($J$13,P79,"m")+1))))-1)*100,10)/100)),L79)</f>
        <v>#DIV/0!</v>
      </c>
      <c r="K79" s="30" t="n">
        <f aca="false">IF(A79&lt;&gt;0,IF($G$4=1,$D$5/100,IF($G$4=3,ROUND($D$5/30*G79/100,8),(($D$9-$D$3)/$D$4)))+(IF($G$5="S",F79,0)),0)*100</f>
        <v>0</v>
      </c>
      <c r="L79" s="3" t="e">
        <f aca="false">C79/$J$11*$J$12</f>
        <v>#DIV/0!</v>
      </c>
      <c r="M79" s="3" t="e">
        <f aca="false">D79/$J$11*$J$12</f>
        <v>#DIV/0!</v>
      </c>
      <c r="N79" s="3" t="e">
        <f aca="false">E79/$J$11*$J$12</f>
        <v>#DIV/0!</v>
      </c>
      <c r="O79" s="3" t="e">
        <f aca="false">L79-C79</f>
        <v>#DIV/0!</v>
      </c>
      <c r="P79" s="1" t="n">
        <v>45026</v>
      </c>
    </row>
    <row r="80" customFormat="false" ht="12.75" hidden="false" customHeight="false" outlineLevel="0" collapsed="false">
      <c r="A80" s="26" t="n">
        <f aca="false">IF(A79-D79&lt;0,0,A79-D79)</f>
        <v>0</v>
      </c>
      <c r="C80" s="27" t="n">
        <f aca="false">IF(A80&gt;1,$A$18*$B$18+F80,0)</f>
        <v>0</v>
      </c>
      <c r="D80" s="3" t="n">
        <f aca="false">IF(A80&gt;0,C80-E80+IF($G$5="S",0,F80),0)</f>
        <v>0</v>
      </c>
      <c r="E80" s="3" t="n">
        <f aca="false">IF(A80&lt;&gt;0,IF($G$4=1,A80*($J$18/100),IF($G$4=3,A80*ROUND($J$18/30*G80/100,8),(($D$9-$D$3)/$D$4)))+(IF($G$5="S",F80,0)),0)</f>
        <v>0</v>
      </c>
      <c r="F80" s="3" t="n">
        <f aca="false">IF($G$6="S",0,IF(A80&gt;0,($D$13-$D$3)/$D$4,0))</f>
        <v>0</v>
      </c>
      <c r="G80" s="28" t="n">
        <v>31</v>
      </c>
      <c r="H80" s="3" t="e">
        <f aca="false">IF(P80&gt;$J$14,L80/(1+(ROUND((POWER((1+(K80/100)),(IF($G$7="D",(IF($J$13&lt;$J$14,P80-$J$14,P80-$J$13)/G80),IF($J$13&lt;$J$14,DATEDIF($J$14,P80,"m")+1,DATEDIF($J$13,P80,"m")+1))))-1)*100,10)/100)),L80)</f>
        <v>#DIV/0!</v>
      </c>
      <c r="K80" s="30" t="n">
        <f aca="false">IF(A80&lt;&gt;0,IF($G$4=1,$D$5/100,IF($G$4=3,ROUND($D$5/30*G80/100,8),(($D$9-$D$3)/$D$4)))+(IF($G$5="S",F80,0)),0)*100</f>
        <v>0</v>
      </c>
      <c r="L80" s="3" t="e">
        <f aca="false">C80/$J$11*$J$12</f>
        <v>#DIV/0!</v>
      </c>
      <c r="M80" s="3" t="e">
        <f aca="false">D80/$J$11*$J$12</f>
        <v>#DIV/0!</v>
      </c>
      <c r="N80" s="3" t="e">
        <f aca="false">E80/$J$11*$J$12</f>
        <v>#DIV/0!</v>
      </c>
      <c r="O80" s="3" t="e">
        <f aca="false">L80-C80</f>
        <v>#DIV/0!</v>
      </c>
      <c r="P80" s="1" t="n">
        <v>45056</v>
      </c>
    </row>
    <row r="81" customFormat="false" ht="12.75" hidden="false" customHeight="false" outlineLevel="0" collapsed="false">
      <c r="A81" s="26" t="n">
        <f aca="false">IF(A80-D80&lt;0,0,A80-D80)</f>
        <v>0</v>
      </c>
      <c r="C81" s="27" t="n">
        <f aca="false">IF(A81&gt;1,$A$18*$B$18+F81,0)</f>
        <v>0</v>
      </c>
      <c r="D81" s="3" t="n">
        <f aca="false">IF(A81&gt;0,C81-E81+IF($G$5="S",0,F81),0)</f>
        <v>0</v>
      </c>
      <c r="E81" s="3" t="n">
        <f aca="false">IF(A81&lt;&gt;0,IF($G$4=1,A81*($J$18/100),IF($G$4=3,A81*ROUND($J$18/30*G81/100,8),(($D$9-$D$3)/$D$4)))+(IF($G$5="S",F81,0)),0)</f>
        <v>0</v>
      </c>
      <c r="F81" s="3" t="n">
        <f aca="false">IF($G$6="S",0,IF(A81&gt;0,($D$13-$D$3)/$D$4,0))</f>
        <v>0</v>
      </c>
      <c r="G81" s="28" t="n">
        <v>28</v>
      </c>
      <c r="H81" s="3" t="e">
        <f aca="false">IF(P81&gt;$J$14,L81/(1+(ROUND((POWER((1+(K81/100)),(IF($G$7="D",(IF($J$13&lt;$J$14,P81-$J$14,P81-$J$13)/G81),IF($J$13&lt;$J$14,DATEDIF($J$14,P81,"m")+1,DATEDIF($J$13,P81,"m")+1))))-1)*100,10)/100)),L81)</f>
        <v>#DIV/0!</v>
      </c>
      <c r="K81" s="30" t="n">
        <f aca="false">IF(A81&lt;&gt;0,IF($G$4=1,$D$5/100,IF($G$4=3,ROUND($D$5/30*G81/100,8),(($D$9-$D$3)/$D$4)))+(IF($G$5="S",F81,0)),0)*100</f>
        <v>0</v>
      </c>
      <c r="L81" s="3" t="e">
        <f aca="false">C81/$J$11*$J$12</f>
        <v>#DIV/0!</v>
      </c>
      <c r="M81" s="3" t="e">
        <f aca="false">D81/$J$11*$J$12</f>
        <v>#DIV/0!</v>
      </c>
      <c r="N81" s="3" t="e">
        <f aca="false">E81/$J$11*$J$12</f>
        <v>#DIV/0!</v>
      </c>
      <c r="O81" s="3" t="e">
        <f aca="false">L81-C81</f>
        <v>#DIV/0!</v>
      </c>
      <c r="P81" s="1" t="n">
        <v>45087</v>
      </c>
    </row>
    <row r="82" customFormat="false" ht="12.75" hidden="false" customHeight="false" outlineLevel="0" collapsed="false">
      <c r="A82" s="26" t="n">
        <f aca="false">IF(A81-D81&lt;0,0,A81-D81)</f>
        <v>0</v>
      </c>
      <c r="C82" s="27" t="n">
        <f aca="false">IF(A82&gt;1,$A$18*$B$18+F82,0)</f>
        <v>0</v>
      </c>
      <c r="D82" s="3" t="n">
        <f aca="false">IF(A82&gt;0,C82-E82+IF($G$5="S",0,F82),0)</f>
        <v>0</v>
      </c>
      <c r="E82" s="3" t="n">
        <f aca="false">IF(A82&lt;&gt;0,IF($G$4=1,A82*($J$18/100),IF($G$4=3,A82*ROUND($J$18/30*G82/100,8),(($D$9-$D$3)/$D$4)))+(IF($G$5="S",F82,0)),0)</f>
        <v>0</v>
      </c>
      <c r="F82" s="3" t="n">
        <f aca="false">IF($G$6="S",0,IF(A82&gt;0,($D$13-$D$3)/$D$4,0))</f>
        <v>0</v>
      </c>
      <c r="G82" s="28" t="n">
        <v>31</v>
      </c>
      <c r="H82" s="3" t="e">
        <f aca="false">IF(P82&gt;$J$14,L82/(1+(ROUND((POWER((1+(K82/100)),(IF($G$7="D",(IF($J$13&lt;$J$14,P82-$J$14,P82-$J$13)/G82),IF($J$13&lt;$J$14,DATEDIF($J$14,P82,"m")+1,DATEDIF($J$13,P82,"m")+1))))-1)*100,10)/100)),L82)</f>
        <v>#DIV/0!</v>
      </c>
      <c r="K82" s="30" t="n">
        <f aca="false">IF(A82&lt;&gt;0,IF($G$4=1,$D$5/100,IF($G$4=3,ROUND($D$5/30*G82/100,8),(($D$9-$D$3)/$D$4)))+(IF($G$5="S",F82,0)),0)*100</f>
        <v>0</v>
      </c>
      <c r="L82" s="3" t="e">
        <f aca="false">C82/$J$11*$J$12</f>
        <v>#DIV/0!</v>
      </c>
      <c r="M82" s="3" t="e">
        <f aca="false">D82/$J$11*$J$12</f>
        <v>#DIV/0!</v>
      </c>
      <c r="N82" s="3" t="e">
        <f aca="false">E82/$J$11*$J$12</f>
        <v>#DIV/0!</v>
      </c>
      <c r="O82" s="3" t="e">
        <f aca="false">L82-C82</f>
        <v>#DIV/0!</v>
      </c>
      <c r="P82" s="1" t="n">
        <v>45117</v>
      </c>
    </row>
    <row r="83" customFormat="false" ht="12.75" hidden="false" customHeight="false" outlineLevel="0" collapsed="false">
      <c r="A83" s="26" t="n">
        <f aca="false">IF(A82-D82&lt;0,0,A82-D82)</f>
        <v>0</v>
      </c>
      <c r="C83" s="27" t="n">
        <f aca="false">IF(A83&gt;1,$A$18*$B$18+F83,0)</f>
        <v>0</v>
      </c>
      <c r="D83" s="3" t="n">
        <f aca="false">IF(A83&gt;0,C83-E83+IF($G$5="S",0,F83),0)</f>
        <v>0</v>
      </c>
      <c r="E83" s="3" t="n">
        <f aca="false">IF(A83&lt;&gt;0,IF($G$4=1,A83*($J$18/100),IF($G$4=3,A83*ROUND($J$18/30*G83/100,8),(($D$9-$D$3)/$D$4)))+(IF($G$5="S",F83,0)),0)</f>
        <v>0</v>
      </c>
      <c r="F83" s="3" t="n">
        <f aca="false">IF($G$6="S",0,IF(A83&gt;0,($D$13-$D$3)/$D$4,0))</f>
        <v>0</v>
      </c>
      <c r="G83" s="28" t="n">
        <v>30</v>
      </c>
      <c r="H83" s="3" t="e">
        <f aca="false">IF(P83&gt;$J$14,L83/(1+(ROUND((POWER((1+(K83/100)),(IF($G$7="D",(IF($J$13&lt;$J$14,P83-$J$14,P83-$J$13)/G83),IF($J$13&lt;$J$14,DATEDIF($J$14,P83,"m")+1,DATEDIF($J$13,P83,"m")+1))))-1)*100,10)/100)),L83)</f>
        <v>#DIV/0!</v>
      </c>
      <c r="K83" s="30" t="n">
        <f aca="false">IF(A83&lt;&gt;0,IF($G$4=1,$D$5/100,IF($G$4=3,ROUND($D$5/30*G83/100,8),(($D$9-$D$3)/$D$4)))+(IF($G$5="S",F83,0)),0)*100</f>
        <v>0</v>
      </c>
      <c r="L83" s="3" t="e">
        <f aca="false">C83/$J$11*$J$12</f>
        <v>#DIV/0!</v>
      </c>
      <c r="M83" s="3" t="e">
        <f aca="false">D83/$J$11*$J$12</f>
        <v>#DIV/0!</v>
      </c>
      <c r="N83" s="3" t="e">
        <f aca="false">E83/$J$11*$J$12</f>
        <v>#DIV/0!</v>
      </c>
      <c r="O83" s="3" t="e">
        <f aca="false">L83-C83</f>
        <v>#DIV/0!</v>
      </c>
      <c r="P83" s="1" t="n">
        <v>45148</v>
      </c>
    </row>
    <row r="84" customFormat="false" ht="12.75" hidden="false" customHeight="false" outlineLevel="0" collapsed="false">
      <c r="A84" s="26" t="n">
        <f aca="false">IF(A83-D83&lt;0,0,A83-D83)</f>
        <v>0</v>
      </c>
      <c r="C84" s="27" t="n">
        <f aca="false">IF(A84&gt;1,$A$18*$B$18+F84,0)</f>
        <v>0</v>
      </c>
      <c r="D84" s="3" t="n">
        <f aca="false">IF(A84&gt;0,C84-E84+IF($G$5="S",0,F84),0)</f>
        <v>0</v>
      </c>
      <c r="E84" s="3" t="n">
        <f aca="false">IF(A84&lt;&gt;0,IF($G$4=1,A84*($J$18/100),IF($G$4=3,A84*ROUND($J$18/30*G84/100,8),(($D$9-$D$3)/$D$4)))+(IF($G$5="S",F84,0)),0)</f>
        <v>0</v>
      </c>
      <c r="F84" s="3" t="n">
        <f aca="false">IF($G$6="S",0,IF(A84&gt;0,($D$13-$D$3)/$D$4,0))</f>
        <v>0</v>
      </c>
      <c r="G84" s="28" t="n">
        <v>31</v>
      </c>
      <c r="H84" s="3" t="e">
        <f aca="false">IF(P84&gt;$J$14,L84/(1+(ROUND((POWER((1+(K84/100)),(IF($G$7="D",(IF($J$13&lt;$J$14,P84-$J$14,P84-$J$13)/G84),IF($J$13&lt;$J$14,DATEDIF($J$14,P84,"m")+1,DATEDIF($J$13,P84,"m")+1))))-1)*100,10)/100)),L84)</f>
        <v>#DIV/0!</v>
      </c>
      <c r="K84" s="30" t="n">
        <f aca="false">IF(A84&lt;&gt;0,IF($G$4=1,$D$5/100,IF($G$4=3,ROUND($D$5/30*G84/100,8),(($D$9-$D$3)/$D$4)))+(IF($G$5="S",F84,0)),0)*100</f>
        <v>0</v>
      </c>
      <c r="L84" s="3" t="e">
        <f aca="false">C84/$J$11*$J$12</f>
        <v>#DIV/0!</v>
      </c>
      <c r="M84" s="3" t="e">
        <f aca="false">D84/$J$11*$J$12</f>
        <v>#DIV/0!</v>
      </c>
      <c r="N84" s="3" t="e">
        <f aca="false">E84/$J$11*$J$12</f>
        <v>#DIV/0!</v>
      </c>
      <c r="O84" s="3" t="e">
        <f aca="false">L84-C84</f>
        <v>#DIV/0!</v>
      </c>
      <c r="P84" s="1" t="n">
        <v>45179</v>
      </c>
    </row>
    <row r="85" customFormat="false" ht="12.75" hidden="false" customHeight="false" outlineLevel="0" collapsed="false">
      <c r="A85" s="26" t="n">
        <f aca="false">IF(A84-D84&lt;0,0,A84-D84)</f>
        <v>0</v>
      </c>
      <c r="C85" s="27" t="n">
        <f aca="false">IF(A85&gt;1,$A$18*$B$18+F85,0)</f>
        <v>0</v>
      </c>
      <c r="D85" s="3" t="n">
        <f aca="false">IF(A85&gt;0,C85-E85+IF($G$5="S",0,F85),0)</f>
        <v>0</v>
      </c>
      <c r="E85" s="3" t="n">
        <f aca="false">IF(A85&lt;&gt;0,IF($G$4=1,A85*($J$18/100),IF($G$4=3,A85*ROUND($J$18/30*G85/100,8),(($D$9-$D$3)/$D$4)))+(IF($G$5="S",F85,0)),0)</f>
        <v>0</v>
      </c>
      <c r="F85" s="3" t="n">
        <f aca="false">IF($G$6="S",0,IF(A85&gt;0,($D$13-$D$3)/$D$4,0))</f>
        <v>0</v>
      </c>
      <c r="G85" s="28" t="n">
        <v>30</v>
      </c>
      <c r="H85" s="3" t="e">
        <f aca="false">IF(P85&gt;$J$14,L85/(1+(ROUND((POWER((1+(K85/100)),(IF($G$7="D",(IF($J$13&lt;$J$14,P85-$J$14,P85-$J$13)/G85),IF($J$13&lt;$J$14,DATEDIF($J$14,P85,"m")+1,DATEDIF($J$13,P85,"m")+1))))-1)*100,10)/100)),L85)</f>
        <v>#DIV/0!</v>
      </c>
      <c r="K85" s="30" t="n">
        <f aca="false">IF(A85&lt;&gt;0,IF($G$4=1,$D$5/100,IF($G$4=3,ROUND($D$5/30*G85/100,8),(($D$9-$D$3)/$D$4)))+(IF($G$5="S",F85,0)),0)*100</f>
        <v>0</v>
      </c>
      <c r="L85" s="3" t="e">
        <f aca="false">C85/$J$11*$J$12</f>
        <v>#DIV/0!</v>
      </c>
      <c r="M85" s="3" t="e">
        <f aca="false">D85/$J$11*$J$12</f>
        <v>#DIV/0!</v>
      </c>
      <c r="N85" s="3" t="e">
        <f aca="false">E85/$J$11*$J$12</f>
        <v>#DIV/0!</v>
      </c>
      <c r="O85" s="3" t="e">
        <f aca="false">L85-C85</f>
        <v>#DIV/0!</v>
      </c>
      <c r="P85" s="1" t="n">
        <v>45209</v>
      </c>
    </row>
    <row r="86" customFormat="false" ht="12.75" hidden="false" customHeight="false" outlineLevel="0" collapsed="false">
      <c r="A86" s="26" t="n">
        <f aca="false">IF(A85-D85&lt;0,0,A85-D85)</f>
        <v>0</v>
      </c>
      <c r="C86" s="27" t="n">
        <f aca="false">IF(A86&gt;1,$A$18*$B$18+F86,0)</f>
        <v>0</v>
      </c>
      <c r="D86" s="3" t="n">
        <f aca="false">IF(A86&gt;0,C86-E86+IF($G$5="S",0,F86),0)</f>
        <v>0</v>
      </c>
      <c r="E86" s="3" t="n">
        <f aca="false">IF(A86&lt;&gt;0,IF($G$4=1,A86*($J$18/100),IF($G$4=3,A86*ROUND($J$18/30*G86/100,8),(($D$9-$D$3)/$D$4)))+(IF($G$5="S",F86,0)),0)</f>
        <v>0</v>
      </c>
      <c r="F86" s="3" t="n">
        <f aca="false">IF($G$6="S",0,IF(A86&gt;0,($D$13-$D$3)/$D$4,0))</f>
        <v>0</v>
      </c>
      <c r="G86" s="28" t="n">
        <v>31</v>
      </c>
      <c r="H86" s="3" t="e">
        <f aca="false">IF(P86&gt;$J$14,L86/(1+(ROUND((POWER((1+(K86/100)),(IF($G$7="D",(IF($J$13&lt;$J$14,P86-$J$14,P86-$J$13)/G86),IF($J$13&lt;$J$14,DATEDIF($J$14,P86,"m")+1,DATEDIF($J$13,P86,"m")+1))))-1)*100,10)/100)),L86)</f>
        <v>#DIV/0!</v>
      </c>
      <c r="K86" s="30" t="n">
        <f aca="false">IF(A86&lt;&gt;0,IF($G$4=1,$D$5/100,IF($G$4=3,ROUND($D$5/30*G86/100,8),(($D$9-$D$3)/$D$4)))+(IF($G$5="S",F86,0)),0)*100</f>
        <v>0</v>
      </c>
      <c r="L86" s="3" t="e">
        <f aca="false">C86/$J$11*$J$12</f>
        <v>#DIV/0!</v>
      </c>
      <c r="M86" s="3" t="e">
        <f aca="false">D86/$J$11*$J$12</f>
        <v>#DIV/0!</v>
      </c>
      <c r="N86" s="3" t="e">
        <f aca="false">E86/$J$11*$J$12</f>
        <v>#DIV/0!</v>
      </c>
      <c r="O86" s="3" t="e">
        <f aca="false">L86-C86</f>
        <v>#DIV/0!</v>
      </c>
      <c r="P86" s="1" t="n">
        <v>45240</v>
      </c>
    </row>
    <row r="87" customFormat="false" ht="12.75" hidden="false" customHeight="false" outlineLevel="0" collapsed="false">
      <c r="A87" s="26" t="n">
        <f aca="false">IF(A86-D86&lt;0,0,A86-D86)</f>
        <v>0</v>
      </c>
      <c r="C87" s="27" t="n">
        <f aca="false">IF(A87&gt;1,$A$18*$B$18+F87,0)</f>
        <v>0</v>
      </c>
      <c r="D87" s="3" t="n">
        <f aca="false">IF(A87&gt;0,C87-E87+IF($G$5="S",0,F87),0)</f>
        <v>0</v>
      </c>
      <c r="E87" s="3" t="n">
        <f aca="false">IF(A87&lt;&gt;0,IF($G$4=1,A87*($J$18/100),IF($G$4=3,A87*ROUND($J$18/30*G87/100,8),(($D$9-$D$3)/$D$4)))+(IF($G$5="S",F87,0)),0)</f>
        <v>0</v>
      </c>
      <c r="F87" s="3" t="n">
        <f aca="false">IF($G$6="S",0,IF(A87&gt;0,($D$13-$D$3)/$D$4,0))</f>
        <v>0</v>
      </c>
      <c r="G87" s="28" t="n">
        <v>31</v>
      </c>
      <c r="H87" s="3" t="e">
        <f aca="false">IF(P87&gt;$J$14,L87/(1+(ROUND((POWER((1+(K87/100)),(IF($G$7="D",(IF($J$13&lt;$J$14,P87-$J$14,P87-$J$13)/G87),IF($J$13&lt;$J$14,DATEDIF($J$14,P87,"m")+1,DATEDIF($J$13,P87,"m")+1))))-1)*100,10)/100)),L87)</f>
        <v>#DIV/0!</v>
      </c>
      <c r="K87" s="30" t="n">
        <f aca="false">IF(A87&lt;&gt;0,IF($G$4=1,$D$5/100,IF($G$4=3,ROUND($D$5/30*G87/100,8),(($D$9-$D$3)/$D$4)))+(IF($G$5="S",F87,0)),0)*100</f>
        <v>0</v>
      </c>
      <c r="L87" s="3" t="e">
        <f aca="false">C87/$J$11*$J$12</f>
        <v>#DIV/0!</v>
      </c>
      <c r="M87" s="3" t="e">
        <f aca="false">D87/$J$11*$J$12</f>
        <v>#DIV/0!</v>
      </c>
      <c r="N87" s="3" t="e">
        <f aca="false">E87/$J$11*$J$12</f>
        <v>#DIV/0!</v>
      </c>
      <c r="O87" s="3" t="e">
        <f aca="false">L87-C87</f>
        <v>#DIV/0!</v>
      </c>
      <c r="P87" s="1" t="n">
        <v>45270</v>
      </c>
    </row>
    <row r="88" customFormat="false" ht="12.75" hidden="false" customHeight="false" outlineLevel="0" collapsed="false">
      <c r="A88" s="26" t="n">
        <f aca="false">IF(A87-D87&lt;0,0,A87-D87)</f>
        <v>0</v>
      </c>
      <c r="C88" s="27" t="n">
        <f aca="false">IF(A88&gt;1,$A$18*$B$18+F88,0)</f>
        <v>0</v>
      </c>
      <c r="D88" s="3" t="n">
        <f aca="false">IF(A88&gt;0,C88-E88+IF($G$5="S",0,F88),0)</f>
        <v>0</v>
      </c>
      <c r="E88" s="3" t="n">
        <f aca="false">IF(A88&lt;&gt;0,IF($G$4=1,A88*($J$18/100),IF($G$4=3,A88*ROUND($J$18/30*G88/100,8),(($D$9-$D$3)/$D$4)))+(IF($G$5="S",F88,0)),0)</f>
        <v>0</v>
      </c>
      <c r="F88" s="3" t="n">
        <f aca="false">IF($G$6="S",0,IF(A88&gt;0,($D$13-$D$3)/$D$4,0))</f>
        <v>0</v>
      </c>
      <c r="G88" s="28" t="n">
        <v>30</v>
      </c>
      <c r="H88" s="3" t="e">
        <f aca="false">IF(P88&gt;$J$14,L88/(1+(ROUND((POWER((1+(K88/100)),(IF($G$7="D",(IF($J$13&lt;$J$14,P88-$J$14,P88-$J$13)/G88),IF($J$13&lt;$J$14,DATEDIF($J$14,P88,"m")+1,DATEDIF($J$13,P88,"m")+1))))-1)*100,10)/100)),L88)</f>
        <v>#DIV/0!</v>
      </c>
      <c r="K88" s="30" t="n">
        <f aca="false">IF(A88&lt;&gt;0,IF($G$4=1,$D$5/100,IF($G$4=3,ROUND($D$5/30*G88/100,8),(($D$9-$D$3)/$D$4)))+(IF($G$5="S",F88,0)),0)*100</f>
        <v>0</v>
      </c>
      <c r="L88" s="3" t="e">
        <f aca="false">C88/$J$11*$J$12</f>
        <v>#DIV/0!</v>
      </c>
      <c r="M88" s="3" t="e">
        <f aca="false">D88/$J$11*$J$12</f>
        <v>#DIV/0!</v>
      </c>
      <c r="N88" s="3" t="e">
        <f aca="false">E88/$J$11*$J$12</f>
        <v>#DIV/0!</v>
      </c>
      <c r="O88" s="3" t="e">
        <f aca="false">L88-C88</f>
        <v>#DIV/0!</v>
      </c>
      <c r="P88" s="1" t="n">
        <v>45301</v>
      </c>
    </row>
    <row r="89" customFormat="false" ht="12.75" hidden="false" customHeight="false" outlineLevel="0" collapsed="false">
      <c r="A89" s="26" t="n">
        <f aca="false">IF(A88-D88&lt;0,0,A88-D88)</f>
        <v>0</v>
      </c>
      <c r="C89" s="27" t="n">
        <f aca="false">IF(A89&gt;1,$A$18*$B$18+F89,0)</f>
        <v>0</v>
      </c>
      <c r="D89" s="3" t="n">
        <f aca="false">IF(A89&gt;0,C89-E89+IF($G$5="S",0,F89),0)</f>
        <v>0</v>
      </c>
      <c r="E89" s="3" t="n">
        <f aca="false">IF(A89&lt;&gt;0,IF($G$4=1,A89*($J$18/100),IF($G$4=3,A89*ROUND($J$18/30*G89/100,8),(($D$9-$D$3)/$D$4)))+(IF($G$5="S",F89,0)),0)</f>
        <v>0</v>
      </c>
      <c r="F89" s="3" t="n">
        <f aca="false">IF($G$6="S",0,IF(A89&gt;0,($D$13-$D$3)/$D$4,0))</f>
        <v>0</v>
      </c>
      <c r="G89" s="28" t="n">
        <v>31</v>
      </c>
      <c r="H89" s="3" t="e">
        <f aca="false">IF(P89&gt;$J$14,L89/(1+(ROUND((POWER((1+(K89/100)),(IF($G$7="D",(IF($J$13&lt;$J$14,P89-$J$14,P89-$J$13)/G89),IF($J$13&lt;$J$14,DATEDIF($J$14,P89,"m")+1,DATEDIF($J$13,P89,"m")+1))))-1)*100,10)/100)),L89)</f>
        <v>#DIV/0!</v>
      </c>
      <c r="K89" s="30" t="n">
        <f aca="false">IF(A89&lt;&gt;0,IF($G$4=1,$D$5/100,IF($G$4=3,ROUND($D$5/30*G89/100,8),(($D$9-$D$3)/$D$4)))+(IF($G$5="S",F89,0)),0)*100</f>
        <v>0</v>
      </c>
      <c r="L89" s="3" t="e">
        <f aca="false">C89/$J$11*$J$12</f>
        <v>#DIV/0!</v>
      </c>
      <c r="M89" s="3" t="e">
        <f aca="false">D89/$J$11*$J$12</f>
        <v>#DIV/0!</v>
      </c>
      <c r="N89" s="3" t="e">
        <f aca="false">E89/$J$11*$J$12</f>
        <v>#DIV/0!</v>
      </c>
      <c r="O89" s="3" t="e">
        <f aca="false">L89-C89</f>
        <v>#DIV/0!</v>
      </c>
      <c r="P89" s="1" t="n">
        <v>45332</v>
      </c>
    </row>
    <row r="90" customFormat="false" ht="12.75" hidden="false" customHeight="false" outlineLevel="0" collapsed="false">
      <c r="A90" s="26" t="n">
        <f aca="false">IF(A89-D89&lt;0,0,A89-D89)</f>
        <v>0</v>
      </c>
      <c r="C90" s="27" t="n">
        <f aca="false">IF(A90&gt;1,$A$18*$B$18+F90,0)</f>
        <v>0</v>
      </c>
      <c r="D90" s="3" t="n">
        <f aca="false">IF(A90&gt;0,C90-E90+IF($G$5="S",0,F90),0)</f>
        <v>0</v>
      </c>
      <c r="E90" s="3" t="n">
        <f aca="false">IF(A90&lt;&gt;0,IF($G$4=1,A90*($J$18/100),IF($G$4=3,A90*ROUND($J$18/30*G90/100,8),(($D$9-$D$3)/$D$4)))+(IF($G$5="S",F90,0)),0)</f>
        <v>0</v>
      </c>
      <c r="F90" s="3" t="n">
        <f aca="false">IF($G$6="S",0,IF(A90&gt;0,($D$13-$D$3)/$D$4,0))</f>
        <v>0</v>
      </c>
      <c r="G90" s="28" t="n">
        <v>30</v>
      </c>
      <c r="H90" s="3" t="e">
        <f aca="false">IF(P90&gt;$J$14,L90/(1+(ROUND((POWER((1+(K90/100)),(IF($G$7="D",(IF($J$13&lt;$J$14,P90-$J$14,P90-$J$13)/G90),IF($J$13&lt;$J$14,DATEDIF($J$14,P90,"m")+1,DATEDIF($J$13,P90,"m")+1))))-1)*100,10)/100)),L90)</f>
        <v>#DIV/0!</v>
      </c>
      <c r="K90" s="30" t="n">
        <f aca="false">IF(A90&lt;&gt;0,IF($G$4=1,$D$5/100,IF($G$4=3,ROUND($D$5/30*G90/100,8),(($D$9-$D$3)/$D$4)))+(IF($G$5="S",F90,0)),0)*100</f>
        <v>0</v>
      </c>
      <c r="L90" s="3" t="e">
        <f aca="false">C90/$J$11*$J$12</f>
        <v>#DIV/0!</v>
      </c>
      <c r="M90" s="3" t="e">
        <f aca="false">D90/$J$11*$J$12</f>
        <v>#DIV/0!</v>
      </c>
      <c r="N90" s="3" t="e">
        <f aca="false">E90/$J$11*$J$12</f>
        <v>#DIV/0!</v>
      </c>
      <c r="O90" s="3" t="e">
        <f aca="false">L90-C90</f>
        <v>#DIV/0!</v>
      </c>
      <c r="P90" s="1" t="n">
        <v>45361</v>
      </c>
    </row>
    <row r="91" customFormat="false" ht="12.75" hidden="false" customHeight="false" outlineLevel="0" collapsed="false">
      <c r="A91" s="26" t="n">
        <f aca="false">IF(A90-D90&lt;0,0,A90-D90)</f>
        <v>0</v>
      </c>
      <c r="C91" s="27" t="n">
        <f aca="false">IF(A91&gt;1,$A$18*$B$18+F91,0)</f>
        <v>0</v>
      </c>
      <c r="D91" s="3" t="n">
        <f aca="false">IF(A91&gt;0,C91-E91+IF($G$5="S",0,F91),0)</f>
        <v>0</v>
      </c>
      <c r="E91" s="3" t="n">
        <f aca="false">IF(A91&lt;&gt;0,IF($G$4=1,A91*($J$18/100),IF($G$4=3,A91*ROUND($J$18/30*G91/100,8),(($D$9-$D$3)/$D$4)))+(IF($G$5="S",F91,0)),0)</f>
        <v>0</v>
      </c>
      <c r="F91" s="3" t="n">
        <f aca="false">IF($G$6="S",0,IF(A91&gt;0,($D$13-$D$3)/$D$4,0))</f>
        <v>0</v>
      </c>
      <c r="G91" s="28" t="n">
        <v>31</v>
      </c>
      <c r="H91" s="3" t="e">
        <f aca="false">IF(P91&gt;$J$14,L91/(1+(ROUND((POWER((1+(K91/100)),(IF($G$7="D",(IF($J$13&lt;$J$14,P91-$J$14,P91-$J$13)/G91),IF($J$13&lt;$J$14,DATEDIF($J$14,P91,"m")+1,DATEDIF($J$13,P91,"m")+1))))-1)*100,10)/100)),L91)</f>
        <v>#DIV/0!</v>
      </c>
      <c r="K91" s="30" t="n">
        <f aca="false">IF(A91&lt;&gt;0,IF($G$4=1,$D$5/100,IF($G$4=3,ROUND($D$5/30*G91/100,8),(($D$9-$D$3)/$D$4)))+(IF($G$5="S",F91,0)),0)*100</f>
        <v>0</v>
      </c>
      <c r="L91" s="3" t="e">
        <f aca="false">C91/$J$11*$J$12</f>
        <v>#DIV/0!</v>
      </c>
      <c r="M91" s="3" t="e">
        <f aca="false">D91/$J$11*$J$12</f>
        <v>#DIV/0!</v>
      </c>
      <c r="N91" s="3" t="e">
        <f aca="false">E91/$J$11*$J$12</f>
        <v>#DIV/0!</v>
      </c>
      <c r="O91" s="3" t="e">
        <f aca="false">L91-C91</f>
        <v>#DIV/0!</v>
      </c>
      <c r="P91" s="1" t="n">
        <v>45392</v>
      </c>
    </row>
    <row r="92" customFormat="false" ht="12.75" hidden="false" customHeight="false" outlineLevel="0" collapsed="false">
      <c r="A92" s="26" t="n">
        <f aca="false">IF(A91-D91&lt;0,0,A91-D91)</f>
        <v>0</v>
      </c>
      <c r="C92" s="27" t="n">
        <f aca="false">IF(A92&gt;1,$A$18*$B$18+F92,0)</f>
        <v>0</v>
      </c>
      <c r="D92" s="3" t="n">
        <f aca="false">IF(A92&gt;0,C92-E92+IF($G$5="S",0,F92),0)</f>
        <v>0</v>
      </c>
      <c r="E92" s="3" t="n">
        <f aca="false">IF(A92&lt;&gt;0,IF($G$4=1,A92*($J$18/100),IF($G$4=3,A92*ROUND($J$18/30*G92/100,8),(($D$9-$D$3)/$D$4)))+(IF($G$5="S",F92,0)),0)</f>
        <v>0</v>
      </c>
      <c r="F92" s="3" t="n">
        <f aca="false">IF($G$6="S",0,IF(A92&gt;0,($D$13-$D$3)/$D$4,0))</f>
        <v>0</v>
      </c>
      <c r="G92" s="28" t="n">
        <v>31</v>
      </c>
      <c r="H92" s="3" t="e">
        <f aca="false">IF(P92&gt;$J$14,L92/(1+(ROUND((POWER((1+(K92/100)),(IF($G$7="D",(IF($J$13&lt;$J$14,P92-$J$14,P92-$J$13)/G92),IF($J$13&lt;$J$14,DATEDIF($J$14,P92,"m")+1,DATEDIF($J$13,P92,"m")+1))))-1)*100,10)/100)),L92)</f>
        <v>#DIV/0!</v>
      </c>
      <c r="K92" s="30" t="n">
        <f aca="false">IF(A92&lt;&gt;0,IF($G$4=1,$D$5/100,IF($G$4=3,ROUND($D$5/30*G92/100,8),(($D$9-$D$3)/$D$4)))+(IF($G$5="S",F92,0)),0)*100</f>
        <v>0</v>
      </c>
      <c r="L92" s="3" t="e">
        <f aca="false">C92/$J$11*$J$12</f>
        <v>#DIV/0!</v>
      </c>
      <c r="M92" s="3" t="e">
        <f aca="false">D92/$J$11*$J$12</f>
        <v>#DIV/0!</v>
      </c>
      <c r="N92" s="3" t="e">
        <f aca="false">E92/$J$11*$J$12</f>
        <v>#DIV/0!</v>
      </c>
      <c r="O92" s="3" t="e">
        <f aca="false">L92-C92</f>
        <v>#DIV/0!</v>
      </c>
      <c r="P92" s="1" t="n">
        <v>45422</v>
      </c>
    </row>
    <row r="93" customFormat="false" ht="12.75" hidden="false" customHeight="false" outlineLevel="0" collapsed="false">
      <c r="A93" s="26" t="n">
        <f aca="false">IF(A92-D92&lt;0,0,A92-D92)</f>
        <v>0</v>
      </c>
      <c r="C93" s="27" t="n">
        <f aca="false">IF(A93&gt;1,$A$18*$B$18+F93,0)</f>
        <v>0</v>
      </c>
      <c r="D93" s="3" t="n">
        <f aca="false">IF(A93&gt;0,C93-E93+IF($G$5="S",0,F93),0)</f>
        <v>0</v>
      </c>
      <c r="E93" s="3" t="n">
        <f aca="false">IF(A93&lt;&gt;0,IF($G$4=1,A93*($J$18/100),IF($G$4=3,A93*ROUND($J$18/30*G93/100,8),(($D$9-$D$3)/$D$4)))+(IF($G$5="S",F93,0)),0)</f>
        <v>0</v>
      </c>
      <c r="F93" s="3" t="n">
        <f aca="false">IF($G$6="S",0,IF(A93&gt;0,($D$13-$D$3)/$D$4,0))</f>
        <v>0</v>
      </c>
      <c r="G93" s="28" t="n">
        <v>28</v>
      </c>
      <c r="H93" s="3" t="e">
        <f aca="false">IF(P93&gt;$J$14,L93/(1+(ROUND((POWER((1+(K93/100)),(IF($G$7="D",(IF($J$13&lt;$J$14,P93-$J$14,P93-$J$13)/G93),IF($J$13&lt;$J$14,DATEDIF($J$14,P93,"m")+1,DATEDIF($J$13,P93,"m")+1))))-1)*100,10)/100)),L93)</f>
        <v>#DIV/0!</v>
      </c>
      <c r="K93" s="30" t="n">
        <f aca="false">IF(A93&lt;&gt;0,IF($G$4=1,$D$5/100,IF($G$4=3,ROUND($D$5/30*G93/100,8),(($D$9-$D$3)/$D$4)))+(IF($G$5="S",F93,0)),0)*100</f>
        <v>0</v>
      </c>
      <c r="L93" s="3" t="e">
        <f aca="false">C93/$J$11*$J$12</f>
        <v>#DIV/0!</v>
      </c>
      <c r="M93" s="3" t="e">
        <f aca="false">D93/$J$11*$J$12</f>
        <v>#DIV/0!</v>
      </c>
      <c r="N93" s="3" t="e">
        <f aca="false">E93/$J$11*$J$12</f>
        <v>#DIV/0!</v>
      </c>
      <c r="O93" s="3" t="e">
        <f aca="false">L93-C93</f>
        <v>#DIV/0!</v>
      </c>
      <c r="P93" s="1" t="n">
        <v>45453</v>
      </c>
    </row>
    <row r="94" customFormat="false" ht="12.75" hidden="false" customHeight="false" outlineLevel="0" collapsed="false">
      <c r="A94" s="26" t="n">
        <f aca="false">IF(A93-D93&lt;0,0,A93-D93)</f>
        <v>0</v>
      </c>
      <c r="C94" s="27" t="n">
        <f aca="false">IF(A94&gt;1,$A$18*$B$18+F94,0)</f>
        <v>0</v>
      </c>
      <c r="D94" s="3" t="n">
        <f aca="false">IF(A94&gt;0,C94-E94+IF($G$5="S",0,F94),0)</f>
        <v>0</v>
      </c>
      <c r="E94" s="3" t="n">
        <f aca="false">IF(A94&lt;&gt;0,IF($G$4=1,A94*($J$18/100),IF($G$4=3,A94*ROUND($J$18/30*G94/100,8),(($D$9-$D$3)/$D$4)))+(IF($G$5="S",F94,0)),0)</f>
        <v>0</v>
      </c>
      <c r="F94" s="3" t="n">
        <f aca="false">IF($G$6="S",0,IF(A94&gt;0,($D$13-$D$3)/$D$4,0))</f>
        <v>0</v>
      </c>
      <c r="G94" s="28" t="n">
        <v>31</v>
      </c>
      <c r="H94" s="3" t="e">
        <f aca="false">IF(P94&gt;$J$14,L94/(1+(ROUND((POWER((1+(K94/100)),(IF($G$7="D",(IF($J$13&lt;$J$14,P94-$J$14,P94-$J$13)/G94),IF($J$13&lt;$J$14,DATEDIF($J$14,P94,"m")+1,DATEDIF($J$13,P94,"m")+1))))-1)*100,10)/100)),L94)</f>
        <v>#DIV/0!</v>
      </c>
      <c r="K94" s="30" t="n">
        <f aca="false">IF(A94&lt;&gt;0,IF($G$4=1,$D$5/100,IF($G$4=3,ROUND($D$5/30*G94/100,8),(($D$9-$D$3)/$D$4)))+(IF($G$5="S",F94,0)),0)*100</f>
        <v>0</v>
      </c>
      <c r="L94" s="3" t="e">
        <f aca="false">C94/$J$11*$J$12</f>
        <v>#DIV/0!</v>
      </c>
      <c r="M94" s="3" t="e">
        <f aca="false">D94/$J$11*$J$12</f>
        <v>#DIV/0!</v>
      </c>
      <c r="N94" s="3" t="e">
        <f aca="false">E94/$J$11*$J$12</f>
        <v>#DIV/0!</v>
      </c>
      <c r="O94" s="3" t="e">
        <f aca="false">L94-C94</f>
        <v>#DIV/0!</v>
      </c>
      <c r="P94" s="1" t="n">
        <v>45483</v>
      </c>
    </row>
    <row r="95" customFormat="false" ht="12.75" hidden="false" customHeight="false" outlineLevel="0" collapsed="false">
      <c r="A95" s="26" t="n">
        <f aca="false">IF(A94-D94&lt;0,0,A94-D94)</f>
        <v>0</v>
      </c>
      <c r="C95" s="27" t="n">
        <f aca="false">IF(A95&gt;1,$A$18*$B$18+F95,0)</f>
        <v>0</v>
      </c>
      <c r="D95" s="3" t="n">
        <f aca="false">IF(A95&gt;0,C95-E95+IF($G$5="S",0,F95),0)</f>
        <v>0</v>
      </c>
      <c r="E95" s="3" t="n">
        <f aca="false">IF(A95&lt;&gt;0,IF($G$4=1,A95*($J$18/100),IF($G$4=3,A95*ROUND($J$18/30*G95/100,8),(($D$9-$D$3)/$D$4)))+(IF($G$5="S",F95,0)),0)</f>
        <v>0</v>
      </c>
      <c r="F95" s="3" t="n">
        <f aca="false">IF($G$6="S",0,IF(A95&gt;0,($D$13-$D$3)/$D$4,0))</f>
        <v>0</v>
      </c>
      <c r="G95" s="28" t="n">
        <v>30</v>
      </c>
      <c r="H95" s="3" t="e">
        <f aca="false">IF(P95&gt;$J$14,L95/(1+(ROUND((POWER((1+(K95/100)),(IF($G$7="D",(IF($J$13&lt;$J$14,P95-$J$14,P95-$J$13)/G95),IF($J$13&lt;$J$14,DATEDIF($J$14,P95,"m")+1,DATEDIF($J$13,P95,"m")+1))))-1)*100,10)/100)),L95)</f>
        <v>#DIV/0!</v>
      </c>
      <c r="K95" s="30" t="n">
        <f aca="false">IF(A95&lt;&gt;0,IF($G$4=1,$D$5/100,IF($G$4=3,ROUND($D$5/30*G95/100,8),(($D$9-$D$3)/$D$4)))+(IF($G$5="S",F95,0)),0)*100</f>
        <v>0</v>
      </c>
      <c r="L95" s="3" t="e">
        <f aca="false">C95/$J$11*$J$12</f>
        <v>#DIV/0!</v>
      </c>
      <c r="M95" s="3" t="e">
        <f aca="false">D95/$J$11*$J$12</f>
        <v>#DIV/0!</v>
      </c>
      <c r="N95" s="3" t="e">
        <f aca="false">E95/$J$11*$J$12</f>
        <v>#DIV/0!</v>
      </c>
      <c r="O95" s="3" t="e">
        <f aca="false">L95-C95</f>
        <v>#DIV/0!</v>
      </c>
      <c r="P95" s="1" t="n">
        <v>45514</v>
      </c>
    </row>
    <row r="96" customFormat="false" ht="12.75" hidden="false" customHeight="false" outlineLevel="0" collapsed="false">
      <c r="A96" s="3" t="n">
        <f aca="false">IF(A95-D95&lt;0,0,A95-D95)</f>
        <v>0</v>
      </c>
      <c r="C96" s="27" t="n">
        <f aca="false">IF(A96&gt;1,$A$18*$B$18+F96,0)</f>
        <v>0</v>
      </c>
      <c r="D96" s="3" t="n">
        <f aca="false">IF(A96&gt;0,C96-E96+IF($G$5="S",0,F96),0)</f>
        <v>0</v>
      </c>
      <c r="E96" s="3" t="n">
        <f aca="false">IF(A96&lt;&gt;0,IF($G$4=1,A96*($J$18/100),IF($G$4=3,A96*ROUND($J$18/30*G96/100,8),(($D$9-$D$3)/$D$4)))+(IF($G$5="S",F96,0)),0)</f>
        <v>0</v>
      </c>
      <c r="F96" s="3" t="n">
        <f aca="false">IF($G$6="S",0,IF(A96&gt;0,($D$13-$D$3)/$D$4,0))</f>
        <v>0</v>
      </c>
      <c r="G96" s="28" t="n">
        <v>31</v>
      </c>
      <c r="H96" s="3" t="e">
        <f aca="false">IF(P96&gt;$J$14,L96/(1+(ROUND((POWER((1+(K96/100)),(IF($G$7="D",(IF($J$13&lt;$J$14,P96-$J$14,P96-$J$13)/G96),IF($J$13&lt;$J$14,DATEDIF($J$14,P96,"m")+1,DATEDIF($J$13,P96,"m")+1))))-1)*100,10)/100)),L96)</f>
        <v>#DIV/0!</v>
      </c>
      <c r="K96" s="30" t="n">
        <f aca="false">IF(A96&lt;&gt;0,IF($G$4=1,$D$5/100,IF($G$4=3,ROUND($D$5/30*G96/100,8),(($D$9-$D$3)/$D$4)))+(IF($G$5="S",F96,0)),0)*100</f>
        <v>0</v>
      </c>
      <c r="L96" s="3" t="e">
        <f aca="false">C96/$J$11*$J$12</f>
        <v>#DIV/0!</v>
      </c>
      <c r="M96" s="3" t="e">
        <f aca="false">D96/$J$11*$J$12</f>
        <v>#DIV/0!</v>
      </c>
      <c r="N96" s="3" t="e">
        <f aca="false">E96/$J$11*$J$12</f>
        <v>#DIV/0!</v>
      </c>
      <c r="O96" s="3" t="e">
        <f aca="false">L96-C96</f>
        <v>#DIV/0!</v>
      </c>
      <c r="P96" s="1" t="n">
        <v>45545</v>
      </c>
    </row>
    <row r="97" customFormat="false" ht="12.75" hidden="false" customHeight="false" outlineLevel="0" collapsed="false">
      <c r="A97" s="3" t="n">
        <f aca="false">IF(A96-D96&lt;0,0,A96-D96)</f>
        <v>0</v>
      </c>
      <c r="C97" s="27" t="n">
        <f aca="false">IF(A97&gt;1,$A$18*$B$18+F97,0)</f>
        <v>0</v>
      </c>
      <c r="D97" s="3" t="n">
        <f aca="false">IF(A97&gt;0,C97-E97+IF($G$5="S",0,F97),0)</f>
        <v>0</v>
      </c>
      <c r="E97" s="3" t="n">
        <f aca="false">IF(A97&lt;&gt;0,IF($G$4=1,A97*($J$18/100),IF($G$4=3,A97*ROUND($J$18/30*G97/100,8),(($D$9-$D$3)/$D$4)))+(IF($G$5="S",F97,0)),0)</f>
        <v>0</v>
      </c>
      <c r="F97" s="3" t="n">
        <f aca="false">IF($G$6="S",0,IF(A97&gt;0,($D$13-$D$3)/$D$4,0))</f>
        <v>0</v>
      </c>
      <c r="G97" s="28" t="n">
        <v>30</v>
      </c>
      <c r="H97" s="3" t="e">
        <f aca="false">IF(P97&gt;$J$14,L97/(1+(ROUND((POWER((1+(K97/100)),(IF($G$7="D",(IF($J$13&lt;$J$14,P97-$J$14,P97-$J$13)/G97),IF($J$13&lt;$J$14,DATEDIF($J$14,P97,"m")+1,DATEDIF($J$13,P97,"m")+1))))-1)*100,10)/100)),L97)</f>
        <v>#DIV/0!</v>
      </c>
      <c r="K97" s="30" t="n">
        <f aca="false">IF(A97&lt;&gt;0,IF($G$4=1,$D$5/100,IF($G$4=3,ROUND($D$5/30*G97/100,8),(($D$9-$D$3)/$D$4)))+(IF($G$5="S",F97,0)),0)*100</f>
        <v>0</v>
      </c>
      <c r="L97" s="3" t="e">
        <f aca="false">C97/$J$11*$J$12</f>
        <v>#DIV/0!</v>
      </c>
      <c r="M97" s="3" t="e">
        <f aca="false">D97/$J$11*$J$12</f>
        <v>#DIV/0!</v>
      </c>
      <c r="N97" s="3" t="e">
        <f aca="false">E97/$J$11*$J$12</f>
        <v>#DIV/0!</v>
      </c>
      <c r="O97" s="3" t="e">
        <f aca="false">L97-C97</f>
        <v>#DIV/0!</v>
      </c>
      <c r="P97" s="1" t="n">
        <v>45575</v>
      </c>
    </row>
    <row r="98" customFormat="false" ht="12.75" hidden="false" customHeight="false" outlineLevel="0" collapsed="false">
      <c r="A98" s="3" t="n">
        <f aca="false">IF(A97-D97&lt;0,0,A97-D97)</f>
        <v>0</v>
      </c>
      <c r="C98" s="27" t="n">
        <f aca="false">IF(A98&gt;1,$A$18*$B$18+F98,0)</f>
        <v>0</v>
      </c>
      <c r="D98" s="3" t="n">
        <f aca="false">IF(A98&gt;0,C98-E98+IF($G$5="S",0,F98),0)</f>
        <v>0</v>
      </c>
      <c r="E98" s="3" t="n">
        <f aca="false">IF(A98&lt;&gt;0,IF($G$4=1,A98*($J$18/100),IF($G$4=3,A98*ROUND($J$18/30*G98/100,8),(($D$9-$D$3)/$D$4)))+(IF($G$5="S",F98,0)),0)</f>
        <v>0</v>
      </c>
      <c r="F98" s="3" t="n">
        <f aca="false">IF($G$6="S",0,IF(A98&gt;0,($D$13-$D$3)/$D$4,0))</f>
        <v>0</v>
      </c>
      <c r="G98" s="28" t="n">
        <v>31</v>
      </c>
      <c r="H98" s="3" t="e">
        <f aca="false">IF(P98&gt;$J$14,L98/(1+(ROUND((POWER((1+(K98/100)),(IF($G$7="D",(IF($J$13&lt;$J$14,P98-$J$14,P98-$J$13)/G98),IF($J$13&lt;$J$14,DATEDIF($J$14,P98,"m")+1,DATEDIF($J$13,P98,"m")+1))))-1)*100,10)/100)),L98)</f>
        <v>#DIV/0!</v>
      </c>
      <c r="K98" s="30" t="n">
        <f aca="false">IF(A98&lt;&gt;0,IF($G$4=1,$D$5/100,IF($G$4=3,ROUND($D$5/30*G98/100,8),(($D$9-$D$3)/$D$4)))+(IF($G$5="S",F98,0)),0)*100</f>
        <v>0</v>
      </c>
      <c r="L98" s="3" t="e">
        <f aca="false">C98/$J$11*$J$12</f>
        <v>#DIV/0!</v>
      </c>
      <c r="M98" s="3" t="e">
        <f aca="false">D98/$J$11*$J$12</f>
        <v>#DIV/0!</v>
      </c>
      <c r="N98" s="3" t="e">
        <f aca="false">E98/$J$11*$J$12</f>
        <v>#DIV/0!</v>
      </c>
      <c r="O98" s="3" t="e">
        <f aca="false">L98-C98</f>
        <v>#DIV/0!</v>
      </c>
      <c r="P98" s="1" t="n">
        <v>45606</v>
      </c>
    </row>
    <row r="99" customFormat="false" ht="12.75" hidden="false" customHeight="false" outlineLevel="0" collapsed="false">
      <c r="A99" s="3" t="n">
        <f aca="false">IF(A98-D98&lt;0,0,A98-D98)</f>
        <v>0</v>
      </c>
      <c r="C99" s="27" t="n">
        <f aca="false">IF(A99&gt;1,$A$18*$B$18+F99,0)</f>
        <v>0</v>
      </c>
      <c r="D99" s="3" t="n">
        <f aca="false">IF(A99&gt;0,C99-E99+IF($G$5="S",0,F99),0)</f>
        <v>0</v>
      </c>
      <c r="E99" s="3" t="n">
        <f aca="false">IF(A99&lt;&gt;0,IF($G$4=1,A99*($J$18/100),IF($G$4=3,A99*ROUND($J$18/30*G99/100,8),(($D$9-$D$3)/$D$4)))+(IF($G$5="S",F99,0)),0)</f>
        <v>0</v>
      </c>
      <c r="F99" s="3" t="n">
        <f aca="false">IF($G$6="S",0,IF(A99&gt;0,($D$13-$D$3)/$D$4,0))</f>
        <v>0</v>
      </c>
      <c r="G99" s="28" t="n">
        <v>31</v>
      </c>
      <c r="H99" s="3" t="e">
        <f aca="false">IF(P99&gt;$J$14,L99/(1+(ROUND((POWER((1+(K99/100)),(IF($G$7="D",(IF($J$13&lt;$J$14,P99-$J$14,P99-$J$13)/G99),IF($J$13&lt;$J$14,DATEDIF($J$14,P99,"m")+1,DATEDIF($J$13,P99,"m")+1))))-1)*100,10)/100)),L99)</f>
        <v>#DIV/0!</v>
      </c>
      <c r="K99" s="30" t="n">
        <f aca="false">IF(A99&lt;&gt;0,IF($G$4=1,$D$5/100,IF($G$4=3,ROUND($D$5/30*G99/100,8),(($D$9-$D$3)/$D$4)))+(IF($G$5="S",F99,0)),0)*100</f>
        <v>0</v>
      </c>
      <c r="L99" s="3" t="e">
        <f aca="false">C99/$J$11*$J$12</f>
        <v>#DIV/0!</v>
      </c>
      <c r="M99" s="3" t="e">
        <f aca="false">D99/$J$11*$J$12</f>
        <v>#DIV/0!</v>
      </c>
      <c r="N99" s="3" t="e">
        <f aca="false">E99/$J$11*$J$12</f>
        <v>#DIV/0!</v>
      </c>
      <c r="O99" s="3" t="e">
        <f aca="false">L99-C99</f>
        <v>#DIV/0!</v>
      </c>
      <c r="P99" s="1" t="n">
        <v>45636</v>
      </c>
    </row>
    <row r="100" customFormat="false" ht="12.75" hidden="false" customHeight="false" outlineLevel="0" collapsed="false">
      <c r="A100" s="3" t="n">
        <f aca="false">IF(A99-D99&lt;0,0,A99-D99)</f>
        <v>0</v>
      </c>
      <c r="C100" s="27" t="n">
        <f aca="false">IF(A100&gt;1,$A$18*$B$18+F100,0)</f>
        <v>0</v>
      </c>
      <c r="D100" s="3" t="n">
        <f aca="false">IF(A100&gt;0,C100-E100+IF($G$5="S",0,F100),0)</f>
        <v>0</v>
      </c>
      <c r="E100" s="3" t="n">
        <f aca="false">IF(A100&lt;&gt;0,IF($G$4=1,A100*($J$18/100),IF($G$4=3,A100*ROUND($J$18/30*G100/100,8),(($D$9-$D$3)/$D$4)))+(IF($G$5="S",F100,0)),0)</f>
        <v>0</v>
      </c>
      <c r="F100" s="3" t="n">
        <f aca="false">IF($G$6="S",0,IF(A100&gt;0,($D$13-$D$3)/$D$4,0))</f>
        <v>0</v>
      </c>
      <c r="G100" s="28" t="n">
        <v>30</v>
      </c>
      <c r="H100" s="3" t="e">
        <f aca="false">IF(P100&gt;$J$14,L100/(1+(ROUND((POWER((1+(K100/100)),(IF($G$7="D",(IF($J$13&lt;$J$14,P100-$J$14,P100-$J$13)/G100),IF($J$13&lt;$J$14,DATEDIF($J$14,P100,"m")+1,DATEDIF($J$13,P100,"m")+1))))-1)*100,10)/100)),L100)</f>
        <v>#DIV/0!</v>
      </c>
      <c r="K100" s="30" t="n">
        <f aca="false">IF(A100&lt;&gt;0,IF($G$4=1,$D$5/100,IF($G$4=3,ROUND($D$5/30*G100/100,8),(($D$9-$D$3)/$D$4)))+(IF($G$5="S",F100,0)),0)*100</f>
        <v>0</v>
      </c>
      <c r="L100" s="3" t="e">
        <f aca="false">C100/$J$11*$J$12</f>
        <v>#DIV/0!</v>
      </c>
      <c r="M100" s="3" t="e">
        <f aca="false">D100/$J$11*$J$12</f>
        <v>#DIV/0!</v>
      </c>
      <c r="N100" s="3" t="e">
        <f aca="false">E100/$J$11*$J$12</f>
        <v>#DIV/0!</v>
      </c>
      <c r="O100" s="3" t="e">
        <f aca="false">L100-C100</f>
        <v>#DIV/0!</v>
      </c>
      <c r="P100" s="1" t="n">
        <v>45667</v>
      </c>
    </row>
    <row r="101" customFormat="false" ht="12.75" hidden="false" customHeight="false" outlineLevel="0" collapsed="false">
      <c r="A101" s="3" t="n">
        <f aca="false">IF(A100-D100&lt;0,0,A100-D100)</f>
        <v>0</v>
      </c>
      <c r="C101" s="27" t="n">
        <f aca="false">IF(A101&gt;1,$A$18*$B$18+F101,0)</f>
        <v>0</v>
      </c>
      <c r="D101" s="3" t="n">
        <f aca="false">IF(A101&gt;0,C101-E101+IF($G$5="S",0,F101),0)</f>
        <v>0</v>
      </c>
      <c r="E101" s="3" t="n">
        <f aca="false">IF(A101&lt;&gt;0,IF($G$4=1,A101*($J$18/100),IF($G$4=3,A101*ROUND($J$18/30*G101/100,8),(($D$9-$D$3)/$D$4)))+(IF($G$5="S",F101,0)),0)</f>
        <v>0</v>
      </c>
      <c r="F101" s="3" t="n">
        <f aca="false">IF($G$6="S",0,IF(A101&gt;0,($D$13-$D$3)/$D$4,0))</f>
        <v>0</v>
      </c>
      <c r="G101" s="28" t="n">
        <v>31</v>
      </c>
      <c r="H101" s="3" t="e">
        <f aca="false">IF(P101&gt;$J$14,L101/(1+(ROUND((POWER((1+(K101/100)),(IF($G$7="D",(IF($J$13&lt;$J$14,P101-$J$14,P101-$J$13)/G101),IF($J$13&lt;$J$14,DATEDIF($J$14,P101,"m")+1,DATEDIF($J$13,P101,"m")+1))))-1)*100,10)/100)),L101)</f>
        <v>#DIV/0!</v>
      </c>
      <c r="K101" s="30" t="n">
        <f aca="false">IF(A101&lt;&gt;0,IF($G$4=1,$D$5/100,IF($G$4=3,ROUND($D$5/30*G101/100,8),(($D$9-$D$3)/$D$4)))+(IF($G$5="S",F101,0)),0)*100</f>
        <v>0</v>
      </c>
      <c r="L101" s="3" t="e">
        <f aca="false">C101/$J$11*$J$12</f>
        <v>#DIV/0!</v>
      </c>
      <c r="M101" s="3" t="e">
        <f aca="false">D101/$J$11*$J$12</f>
        <v>#DIV/0!</v>
      </c>
      <c r="N101" s="3" t="e">
        <f aca="false">E101/$J$11*$J$12</f>
        <v>#DIV/0!</v>
      </c>
      <c r="O101" s="3" t="e">
        <f aca="false">L101-C101</f>
        <v>#DIV/0!</v>
      </c>
      <c r="P101" s="1" t="n">
        <v>45698</v>
      </c>
    </row>
    <row r="102" customFormat="false" ht="12.75" hidden="false" customHeight="false" outlineLevel="0" collapsed="false">
      <c r="A102" s="3" t="n">
        <f aca="false">IF(A101-D101&lt;0,0,A101-D101)</f>
        <v>0</v>
      </c>
      <c r="C102" s="27" t="n">
        <f aca="false">IF(A102&gt;1,$A$18*$B$18+F102,0)</f>
        <v>0</v>
      </c>
      <c r="D102" s="3" t="n">
        <f aca="false">IF(A102&gt;0,C102-E102+IF($G$5="S",0,F102),0)</f>
        <v>0</v>
      </c>
      <c r="E102" s="3" t="n">
        <f aca="false">IF(A102&lt;&gt;0,IF($G$4=1,A102*($J$18/100),IF($G$4=3,A102*ROUND($J$18/30*G102/100,8),(($D$9-$D$3)/$D$4)))+(IF($G$5="S",F102,0)),0)</f>
        <v>0</v>
      </c>
      <c r="F102" s="3" t="n">
        <f aca="false">IF($G$6="S",0,IF(A102&gt;0,($D$13-$D$3)/$D$4,0))</f>
        <v>0</v>
      </c>
      <c r="G102" s="28" t="n">
        <v>30</v>
      </c>
      <c r="H102" s="3" t="e">
        <f aca="false">IF(P102&gt;$J$14,L102/(1+(ROUND((POWER((1+(K102/100)),(IF($G$7="D",(IF($J$13&lt;$J$14,P102-$J$14,P102-$J$13)/G102),IF($J$13&lt;$J$14,DATEDIF($J$14,P102,"m")+1,DATEDIF($J$13,P102,"m")+1))))-1)*100,10)/100)),L102)</f>
        <v>#DIV/0!</v>
      </c>
      <c r="K102" s="30" t="n">
        <f aca="false">IF(A102&lt;&gt;0,IF($G$4=1,$D$5/100,IF($G$4=3,ROUND($D$5/30*G102/100,8),(($D$9-$D$3)/$D$4)))+(IF($G$5="S",F102,0)),0)*100</f>
        <v>0</v>
      </c>
      <c r="L102" s="3" t="e">
        <f aca="false">C102/$J$11*$J$12</f>
        <v>#DIV/0!</v>
      </c>
      <c r="M102" s="3" t="e">
        <f aca="false">D102/$J$11*$J$12</f>
        <v>#DIV/0!</v>
      </c>
      <c r="N102" s="3" t="e">
        <f aca="false">E102/$J$11*$J$12</f>
        <v>#DIV/0!</v>
      </c>
      <c r="O102" s="3" t="e">
        <f aca="false">L102-C102</f>
        <v>#DIV/0!</v>
      </c>
      <c r="P102" s="1" t="n">
        <v>45726</v>
      </c>
    </row>
    <row r="103" customFormat="false" ht="12.75" hidden="false" customHeight="false" outlineLevel="0" collapsed="false">
      <c r="A103" s="3" t="n">
        <f aca="false">IF(A102-D102&lt;0,0,A102-D102)</f>
        <v>0</v>
      </c>
      <c r="C103" s="27" t="n">
        <f aca="false">IF(A103&gt;1,$A$18*$B$18+F103,0)</f>
        <v>0</v>
      </c>
      <c r="D103" s="3" t="n">
        <f aca="false">IF(A103&gt;0,C103-E103+IF($G$5="S",0,F103),0)</f>
        <v>0</v>
      </c>
      <c r="E103" s="3" t="n">
        <f aca="false">IF(A103&lt;&gt;0,IF($G$4=1,A103*($J$18/100),IF($G$4=3,A103*ROUND($J$18/30*G103/100,8),(($D$9-$D$3)/$D$4)))+(IF($G$5="S",F103,0)),0)</f>
        <v>0</v>
      </c>
      <c r="F103" s="3" t="n">
        <f aca="false">IF($G$6="S",0,IF(A103&gt;0,($D$13-$D$3)/$D$4,0))</f>
        <v>0</v>
      </c>
      <c r="G103" s="28" t="n">
        <v>31</v>
      </c>
      <c r="H103" s="3" t="e">
        <f aca="false">IF(P103&gt;$J$14,L103/(1+(ROUND((POWER((1+(K103/100)),(IF($G$7="D",(IF($J$13&lt;$J$14,P103-$J$14,P103-$J$13)/G103),IF($J$13&lt;$J$14,DATEDIF($J$14,P103,"m")+1,DATEDIF($J$13,P103,"m")+1))))-1)*100,10)/100)),L103)</f>
        <v>#DIV/0!</v>
      </c>
      <c r="K103" s="30" t="n">
        <f aca="false">IF(A103&lt;&gt;0,IF($G$4=1,$D$5/100,IF($G$4=3,ROUND($D$5/30*G103/100,8),(($D$9-$D$3)/$D$4)))+(IF($G$5="S",F103,0)),0)*100</f>
        <v>0</v>
      </c>
      <c r="L103" s="3" t="e">
        <f aca="false">C103/$J$11*$J$12</f>
        <v>#DIV/0!</v>
      </c>
      <c r="M103" s="3" t="e">
        <f aca="false">D103/$J$11*$J$12</f>
        <v>#DIV/0!</v>
      </c>
      <c r="N103" s="3" t="e">
        <f aca="false">E103/$J$11*$J$12</f>
        <v>#DIV/0!</v>
      </c>
      <c r="O103" s="3" t="e">
        <f aca="false">L103-C103</f>
        <v>#DIV/0!</v>
      </c>
      <c r="P103" s="1" t="n">
        <v>45757</v>
      </c>
    </row>
    <row r="104" customFormat="false" ht="12.75" hidden="false" customHeight="false" outlineLevel="0" collapsed="false">
      <c r="A104" s="3" t="n">
        <f aca="false">IF(A103-D103&lt;0,0,A103-D103)</f>
        <v>0</v>
      </c>
      <c r="C104" s="27" t="n">
        <f aca="false">IF(A104&gt;1,$A$18*$B$18+F104,0)</f>
        <v>0</v>
      </c>
      <c r="D104" s="3" t="n">
        <f aca="false">IF(A104&gt;0,C104-E104+IF($G$5="S",0,F104),0)</f>
        <v>0</v>
      </c>
      <c r="E104" s="3" t="n">
        <f aca="false">IF(A104&lt;&gt;0,IF($G$4=1,A104*($J$18/100),IF($G$4=3,A104*ROUND($J$18/30*G104/100,8),(($D$9-$D$3)/$D$4)))+(IF($G$5="S",F104,0)),0)</f>
        <v>0</v>
      </c>
      <c r="F104" s="3" t="n">
        <f aca="false">IF($G$6="S",0,IF(A104&gt;0,($D$13-$D$3)/$D$4,0))</f>
        <v>0</v>
      </c>
      <c r="G104" s="28" t="n">
        <v>31</v>
      </c>
      <c r="H104" s="3" t="e">
        <f aca="false">IF(P104&gt;$J$14,L104/(1+(ROUND((POWER((1+(K104/100)),(IF($G$7="D",(IF($J$13&lt;$J$14,P104-$J$14,P104-$J$13)/G104),IF($J$13&lt;$J$14,DATEDIF($J$14,P104,"m")+1,DATEDIF($J$13,P104,"m")+1))))-1)*100,10)/100)),L104)</f>
        <v>#DIV/0!</v>
      </c>
      <c r="K104" s="30" t="n">
        <f aca="false">IF(A104&lt;&gt;0,IF($G$4=1,$D$5/100,IF($G$4=3,ROUND($D$5/30*G104/100,8),(($D$9-$D$3)/$D$4)))+(IF($G$5="S",F104,0)),0)*100</f>
        <v>0</v>
      </c>
      <c r="L104" s="3" t="e">
        <f aca="false">C104/$J$11*$J$12</f>
        <v>#DIV/0!</v>
      </c>
      <c r="M104" s="3" t="e">
        <f aca="false">D104/$J$11*$J$12</f>
        <v>#DIV/0!</v>
      </c>
      <c r="N104" s="3" t="e">
        <f aca="false">E104/$J$11*$J$12</f>
        <v>#DIV/0!</v>
      </c>
      <c r="O104" s="3" t="e">
        <f aca="false">L104-C104</f>
        <v>#DIV/0!</v>
      </c>
      <c r="P104" s="1" t="n">
        <v>45787</v>
      </c>
    </row>
    <row r="105" customFormat="false" ht="12.75" hidden="false" customHeight="false" outlineLevel="0" collapsed="false">
      <c r="A105" s="3" t="n">
        <f aca="false">IF(A104-D104&lt;0,0,A104-D104)</f>
        <v>0</v>
      </c>
      <c r="C105" s="27" t="n">
        <f aca="false">IF(A105&gt;1,$A$18*$B$18+F105,0)</f>
        <v>0</v>
      </c>
      <c r="D105" s="3" t="n">
        <f aca="false">IF(A105&gt;0,C105-E105+IF($G$5="S",0,F105),0)</f>
        <v>0</v>
      </c>
      <c r="E105" s="3" t="n">
        <f aca="false">IF(A105&lt;&gt;0,IF($G$4=1,A105*($J$18/100),IF($G$4=3,A105*ROUND($J$18/30*G105/100,8),(($D$9-$D$3)/$D$4)))+(IF($G$5="S",F105,0)),0)</f>
        <v>0</v>
      </c>
      <c r="F105" s="3" t="n">
        <f aca="false">IF($G$6="S",0,IF(A105&gt;0,($D$13-$D$3)/$D$4,0))</f>
        <v>0</v>
      </c>
      <c r="G105" s="28" t="n">
        <v>29</v>
      </c>
      <c r="H105" s="3" t="e">
        <f aca="false">IF(P105&gt;$J$14,L105/(1+(ROUND((POWER((1+(K105/100)),(IF($G$7="D",(IF($J$13&lt;$J$14,P105-$J$14,P105-$J$13)/G105),IF($J$13&lt;$J$14,DATEDIF($J$14,P105,"m")+1,DATEDIF($J$13,P105,"m")+1))))-1)*100,10)/100)),L105)</f>
        <v>#DIV/0!</v>
      </c>
      <c r="K105" s="30" t="n">
        <f aca="false">IF(A105&lt;&gt;0,IF($G$4=1,$D$5/100,IF($G$4=3,ROUND($D$5/30*G105/100,8),(($D$9-$D$3)/$D$4)))+(IF($G$5="S",F105,0)),0)*100</f>
        <v>0</v>
      </c>
      <c r="L105" s="3" t="e">
        <f aca="false">C105/$J$11*$J$12</f>
        <v>#DIV/0!</v>
      </c>
      <c r="M105" s="3" t="e">
        <f aca="false">D105/$J$11*$J$12</f>
        <v>#DIV/0!</v>
      </c>
      <c r="N105" s="3" t="e">
        <f aca="false">E105/$J$11*$J$12</f>
        <v>#DIV/0!</v>
      </c>
      <c r="O105" s="3" t="e">
        <f aca="false">L105-C105</f>
        <v>#DIV/0!</v>
      </c>
      <c r="P105" s="1" t="n">
        <v>45818</v>
      </c>
    </row>
    <row r="106" customFormat="false" ht="12.75" hidden="false" customHeight="false" outlineLevel="0" collapsed="false">
      <c r="A106" s="3" t="n">
        <f aca="false">IF(A105-D105&lt;0,0,A105-D105)</f>
        <v>0</v>
      </c>
      <c r="C106" s="27" t="n">
        <f aca="false">IF(A106&gt;1,$A$18*$B$18+F106,0)</f>
        <v>0</v>
      </c>
      <c r="D106" s="3" t="n">
        <f aca="false">IF(A106&gt;0,C106-E106+IF($G$5="S",0,F106),0)</f>
        <v>0</v>
      </c>
      <c r="E106" s="3" t="n">
        <f aca="false">IF(A106&lt;&gt;0,IF($G$4=1,A106*($J$18/100),IF($G$4=3,A106*ROUND($J$18/30*G106/100,8),(($D$9-$D$3)/$D$4)))+(IF($G$5="S",F106,0)),0)</f>
        <v>0</v>
      </c>
      <c r="F106" s="3" t="n">
        <f aca="false">IF($G$6="S",0,IF(A106&gt;0,($D$13-$D$3)/$D$4,0))</f>
        <v>0</v>
      </c>
      <c r="G106" s="28" t="n">
        <v>31</v>
      </c>
      <c r="H106" s="3" t="e">
        <f aca="false">IF(P106&gt;$J$14,L106/(1+(ROUND((POWER((1+(K106/100)),(IF($G$7="D",(IF($J$13&lt;$J$14,P106-$J$14,P106-$J$13)/G106),IF($J$13&lt;$J$14,DATEDIF($J$14,P106,"m")+1,DATEDIF($J$13,P106,"m")+1))))-1)*100,10)/100)),L106)</f>
        <v>#DIV/0!</v>
      </c>
      <c r="K106" s="30" t="n">
        <f aca="false">IF(A106&lt;&gt;0,IF($G$4=1,$D$5/100,IF($G$4=3,ROUND($D$5/30*G106/100,8),(($D$9-$D$3)/$D$4)))+(IF($G$5="S",F106,0)),0)*100</f>
        <v>0</v>
      </c>
      <c r="L106" s="3" t="e">
        <f aca="false">C106/$J$11*$J$12</f>
        <v>#DIV/0!</v>
      </c>
      <c r="M106" s="3" t="e">
        <f aca="false">D106/$J$11*$J$12</f>
        <v>#DIV/0!</v>
      </c>
      <c r="N106" s="3" t="e">
        <f aca="false">E106/$J$11*$J$12</f>
        <v>#DIV/0!</v>
      </c>
      <c r="O106" s="3" t="e">
        <f aca="false">L106-C106</f>
        <v>#DIV/0!</v>
      </c>
      <c r="P106" s="1" t="n">
        <v>45848</v>
      </c>
    </row>
    <row r="107" customFormat="false" ht="12.75" hidden="false" customHeight="false" outlineLevel="0" collapsed="false">
      <c r="A107" s="3" t="n">
        <f aca="false">IF(A106-D106&lt;0,0,A106-D106)</f>
        <v>0</v>
      </c>
      <c r="C107" s="27" t="n">
        <f aca="false">IF(A107&gt;1,$A$18*$B$18+F107,0)</f>
        <v>0</v>
      </c>
      <c r="D107" s="3" t="n">
        <f aca="false">IF(A107&gt;0,C107-E107+IF($G$5="S",0,F107),0)</f>
        <v>0</v>
      </c>
      <c r="E107" s="3" t="n">
        <f aca="false">IF(A107&lt;&gt;0,IF($G$4=1,A107*($J$18/100),IF($G$4=3,A107*ROUND($J$18/30*G107/100,8),(($D$9-$D$3)/$D$4)))+(IF($G$5="S",F107,0)),0)</f>
        <v>0</v>
      </c>
      <c r="F107" s="3" t="n">
        <f aca="false">IF($G$6="S",0,IF(A107&gt;0,($D$13-$D$3)/$D$4,0))</f>
        <v>0</v>
      </c>
      <c r="G107" s="28" t="n">
        <v>30</v>
      </c>
      <c r="H107" s="3" t="e">
        <f aca="false">IF(P107&gt;$J$14,L107/(1+(ROUND((POWER((1+(K107/100)),(IF($G$7="D",(IF($J$13&lt;$J$14,P107-$J$14,P107-$J$13)/G107),IF($J$13&lt;$J$14,DATEDIF($J$14,P107,"m")+1,DATEDIF($J$13,P107,"m")+1))))-1)*100,10)/100)),L107)</f>
        <v>#DIV/0!</v>
      </c>
      <c r="K107" s="30" t="n">
        <f aca="false">IF(A107&lt;&gt;0,IF($G$4=1,$D$5/100,IF($G$4=3,ROUND($D$5/30*G107/100,8),(($D$9-$D$3)/$D$4)))+(IF($G$5="S",F107,0)),0)*100</f>
        <v>0</v>
      </c>
      <c r="L107" s="3" t="e">
        <f aca="false">C107/$J$11*$J$12</f>
        <v>#DIV/0!</v>
      </c>
      <c r="M107" s="3" t="e">
        <f aca="false">D107/$J$11*$J$12</f>
        <v>#DIV/0!</v>
      </c>
      <c r="N107" s="3" t="e">
        <f aca="false">E107/$J$11*$J$12</f>
        <v>#DIV/0!</v>
      </c>
      <c r="O107" s="3" t="e">
        <f aca="false">L107-C107</f>
        <v>#DIV/0!</v>
      </c>
      <c r="P107" s="1" t="n">
        <v>45879</v>
      </c>
    </row>
    <row r="108" customFormat="false" ht="12.75" hidden="false" customHeight="false" outlineLevel="0" collapsed="false">
      <c r="A108" s="3" t="n">
        <f aca="false">IF(A107-D107&lt;0,0,A107-D107)</f>
        <v>0</v>
      </c>
      <c r="C108" s="27" t="n">
        <f aca="false">IF(A108&gt;1,$A$18*$B$18+F108,0)</f>
        <v>0</v>
      </c>
      <c r="D108" s="3" t="n">
        <f aca="false">IF(A108&gt;0,C108-E108+IF($G$5="S",0,F108),0)</f>
        <v>0</v>
      </c>
      <c r="E108" s="3" t="n">
        <f aca="false">IF(A108&lt;&gt;0,IF($G$4=1,A108*($J$18/100),IF($G$4=3,A108*ROUND($J$18/30*G108/100,8),(($D$9-$D$3)/$D$4)))+(IF($G$5="S",F108,0)),0)</f>
        <v>0</v>
      </c>
      <c r="F108" s="3" t="n">
        <f aca="false">IF($G$6="S",0,IF(A108&gt;0,($D$13-$D$3)/$D$4,0))</f>
        <v>0</v>
      </c>
      <c r="G108" s="28" t="n">
        <v>31</v>
      </c>
      <c r="H108" s="3" t="e">
        <f aca="false">IF(P108&gt;$J$14,L108/(1+(ROUND((POWER((1+(K108/100)),(IF($G$7="D",(IF($J$13&lt;$J$14,P108-$J$14,P108-$J$13)/G108),IF($J$13&lt;$J$14,DATEDIF($J$14,P108,"m")+1,DATEDIF($J$13,P108,"m")+1))))-1)*100,10)/100)),L108)</f>
        <v>#DIV/0!</v>
      </c>
      <c r="K108" s="30" t="n">
        <f aca="false">IF(A108&lt;&gt;0,IF($G$4=1,$D$5/100,IF($G$4=3,ROUND($D$5/30*G108/100,8),(($D$9-$D$3)/$D$4)))+(IF($G$5="S",F108,0)),0)*100</f>
        <v>0</v>
      </c>
      <c r="L108" s="3" t="e">
        <f aca="false">C108/$J$11*$J$12</f>
        <v>#DIV/0!</v>
      </c>
      <c r="M108" s="3" t="e">
        <f aca="false">D108/$J$11*$J$12</f>
        <v>#DIV/0!</v>
      </c>
      <c r="N108" s="3" t="e">
        <f aca="false">E108/$J$11*$J$12</f>
        <v>#DIV/0!</v>
      </c>
      <c r="O108" s="3" t="e">
        <f aca="false">L108-C108</f>
        <v>#DIV/0!</v>
      </c>
      <c r="P108" s="1" t="n">
        <v>45910</v>
      </c>
    </row>
    <row r="109" customFormat="false" ht="12.75" hidden="false" customHeight="false" outlineLevel="0" collapsed="false">
      <c r="A109" s="3" t="n">
        <f aca="false">IF(A108-D108&lt;0,0,A108-D108)</f>
        <v>0</v>
      </c>
      <c r="C109" s="27" t="n">
        <f aca="false">IF(A109&gt;1,$A$18*$B$18+F109,0)</f>
        <v>0</v>
      </c>
      <c r="D109" s="3" t="n">
        <f aca="false">IF(A109&gt;0,C109-E109+IF($G$5="S",0,F109),0)</f>
        <v>0</v>
      </c>
      <c r="E109" s="3" t="n">
        <f aca="false">IF(A109&lt;&gt;0,IF($G$4=1,A109*($J$18/100),IF($G$4=3,A109*ROUND($J$18/30*G109/100,8),(($D$9-$D$3)/$D$4)))+(IF($G$5="S",F109,0)),0)</f>
        <v>0</v>
      </c>
      <c r="F109" s="3" t="n">
        <f aca="false">IF($G$6="S",0,IF(A109&gt;0,($D$13-$D$3)/$D$4,0))</f>
        <v>0</v>
      </c>
      <c r="G109" s="28" t="n">
        <v>30</v>
      </c>
      <c r="H109" s="3" t="e">
        <f aca="false">IF(P109&gt;$J$14,L109/(1+(ROUND((POWER((1+(K109/100)),(IF($G$7="D",(IF($J$13&lt;$J$14,P109-$J$14,P109-$J$13)/G109),IF($J$13&lt;$J$14,DATEDIF($J$14,P109,"m")+1,DATEDIF($J$13,P109,"m")+1))))-1)*100,10)/100)),L109)</f>
        <v>#DIV/0!</v>
      </c>
      <c r="K109" s="30" t="n">
        <f aca="false">IF(A109&lt;&gt;0,IF($G$4=1,$D$5/100,IF($G$4=3,ROUND($D$5/30*G109/100,8),(($D$9-$D$3)/$D$4)))+(IF($G$5="S",F109,0)),0)*100</f>
        <v>0</v>
      </c>
      <c r="L109" s="3" t="e">
        <f aca="false">C109/$J$11*$J$12</f>
        <v>#DIV/0!</v>
      </c>
      <c r="M109" s="3" t="e">
        <f aca="false">D109/$J$11*$J$12</f>
        <v>#DIV/0!</v>
      </c>
      <c r="N109" s="3" t="e">
        <f aca="false">E109/$J$11*$J$12</f>
        <v>#DIV/0!</v>
      </c>
      <c r="O109" s="3" t="e">
        <f aca="false">L109-C109</f>
        <v>#DIV/0!</v>
      </c>
      <c r="P109" s="1" t="n">
        <v>45940</v>
      </c>
    </row>
    <row r="110" customFormat="false" ht="12.75" hidden="false" customHeight="false" outlineLevel="0" collapsed="false">
      <c r="A110" s="3" t="n">
        <f aca="false">IF(A109-D109&lt;0,0,A109-D109)</f>
        <v>0</v>
      </c>
      <c r="C110" s="27" t="n">
        <f aca="false">IF(A110&gt;1,$A$18*$B$18+F110,0)</f>
        <v>0</v>
      </c>
      <c r="D110" s="3" t="n">
        <f aca="false">IF(A110&gt;0,C110-E110+IF($G$5="S",0,F110),0)</f>
        <v>0</v>
      </c>
      <c r="E110" s="3" t="n">
        <f aca="false">IF(A110&lt;&gt;0,IF($G$4=1,A110*($J$18/100),IF($G$4=3,A110*ROUND($J$18/30*G110/100,8),(($D$9-$D$3)/$D$4)))+(IF($G$5="S",F110,0)),0)</f>
        <v>0</v>
      </c>
      <c r="F110" s="3" t="n">
        <f aca="false">IF($G$6="S",0,IF(A110&gt;0,($D$13-$D$3)/$D$4,0))</f>
        <v>0</v>
      </c>
      <c r="G110" s="28" t="n">
        <v>31</v>
      </c>
      <c r="H110" s="3" t="e">
        <f aca="false">IF(P110&gt;$J$14,L110/(1+(ROUND((POWER((1+(K110/100)),(IF($G$7="D",(IF($J$13&lt;$J$14,P110-$J$14,P110-$J$13)/G110),IF($J$13&lt;$J$14,DATEDIF($J$14,P110,"m")+1,DATEDIF($J$13,P110,"m")+1))))-1)*100,10)/100)),L110)</f>
        <v>#DIV/0!</v>
      </c>
      <c r="K110" s="30" t="n">
        <f aca="false">IF(A110&lt;&gt;0,IF($G$4=1,$D$5/100,IF($G$4=3,ROUND($D$5/30*G110/100,8),(($D$9-$D$3)/$D$4)))+(IF($G$5="S",F110,0)),0)*100</f>
        <v>0</v>
      </c>
      <c r="L110" s="3" t="e">
        <f aca="false">C110/$J$11*$J$12</f>
        <v>#DIV/0!</v>
      </c>
      <c r="M110" s="3" t="e">
        <f aca="false">D110/$J$11*$J$12</f>
        <v>#DIV/0!</v>
      </c>
      <c r="N110" s="3" t="e">
        <f aca="false">E110/$J$11*$J$12</f>
        <v>#DIV/0!</v>
      </c>
      <c r="O110" s="3" t="e">
        <f aca="false">L110-C110</f>
        <v>#DIV/0!</v>
      </c>
      <c r="P110" s="1" t="n">
        <v>45971</v>
      </c>
    </row>
    <row r="111" customFormat="false" ht="12.75" hidden="false" customHeight="false" outlineLevel="0" collapsed="false">
      <c r="A111" s="3" t="n">
        <f aca="false">IF(A110-D110&lt;0,0,A110-D110)</f>
        <v>0</v>
      </c>
      <c r="C111" s="27" t="n">
        <f aca="false">IF(A111&gt;1,$A$18*$B$18+F111,0)</f>
        <v>0</v>
      </c>
      <c r="D111" s="3" t="n">
        <f aca="false">IF(A111&gt;0,C111-E111+IF($G$5="S",0,F111),0)</f>
        <v>0</v>
      </c>
      <c r="E111" s="3" t="n">
        <f aca="false">IF(A111&lt;&gt;0,IF($G$4=1,A111*($J$18/100),IF($G$4=3,A111*ROUND($J$18/30*G111/100,8),(($D$9-$D$3)/$D$4)))+(IF($G$5="S",F111,0)),0)</f>
        <v>0</v>
      </c>
      <c r="F111" s="3" t="n">
        <f aca="false">IF($G$6="S",0,IF(A111&gt;0,($D$13-$D$3)/$D$4,0))</f>
        <v>0</v>
      </c>
      <c r="G111" s="28" t="n">
        <v>31</v>
      </c>
      <c r="H111" s="3" t="e">
        <f aca="false">IF(P111&gt;$J$14,L111/(1+(ROUND((POWER((1+(K111/100)),(IF($G$7="D",(IF($J$13&lt;$J$14,P111-$J$14,P111-$J$13)/G111),IF($J$13&lt;$J$14,DATEDIF($J$14,P111,"m")+1,DATEDIF($J$13,P111,"m")+1))))-1)*100,10)/100)),L111)</f>
        <v>#DIV/0!</v>
      </c>
      <c r="K111" s="30" t="n">
        <f aca="false">IF(A111&lt;&gt;0,IF($G$4=1,$D$5/100,IF($G$4=3,ROUND($D$5/30*G111/100,8),(($D$9-$D$3)/$D$4)))+(IF($G$5="S",F111,0)),0)*100</f>
        <v>0</v>
      </c>
      <c r="L111" s="3" t="e">
        <f aca="false">C111/$J$11*$J$12</f>
        <v>#DIV/0!</v>
      </c>
      <c r="M111" s="3" t="e">
        <f aca="false">D111/$J$11*$J$12</f>
        <v>#DIV/0!</v>
      </c>
      <c r="N111" s="3" t="e">
        <f aca="false">E111/$J$11*$J$12</f>
        <v>#DIV/0!</v>
      </c>
      <c r="O111" s="3" t="e">
        <f aca="false">L111-C111</f>
        <v>#DIV/0!</v>
      </c>
      <c r="P111" s="1" t="n">
        <v>46001</v>
      </c>
    </row>
    <row r="112" customFormat="false" ht="12.75" hidden="false" customHeight="false" outlineLevel="0" collapsed="false">
      <c r="A112" s="3" t="n">
        <f aca="false">IF(A111-D111&lt;0,0,A111-D111)</f>
        <v>0</v>
      </c>
      <c r="C112" s="27" t="n">
        <f aca="false">IF(A112&gt;1,$A$18*$B$18+F112,0)</f>
        <v>0</v>
      </c>
      <c r="D112" s="3" t="n">
        <f aca="false">IF(A112&gt;0,C112-E112+IF($G$5="S",0,F112),0)</f>
        <v>0</v>
      </c>
      <c r="E112" s="3" t="n">
        <f aca="false">IF(A112&lt;&gt;0,IF($G$4=1,A112*($J$18/100),IF($G$4=3,A112*ROUND($J$18/30*G112/100,8),(($D$9-$D$3)/$D$4)))+(IF($G$5="S",F112,0)),0)</f>
        <v>0</v>
      </c>
      <c r="F112" s="3" t="n">
        <f aca="false">IF($G$6="S",0,IF(A112&gt;0,($D$13-$D$3)/$D$4,0))</f>
        <v>0</v>
      </c>
      <c r="G112" s="28" t="n">
        <v>30</v>
      </c>
      <c r="H112" s="3" t="e">
        <f aca="false">IF(P112&gt;$J$14,L112/(1+(ROUND((POWER((1+(K112/100)),(IF($G$7="D",(IF($J$13&lt;$J$14,P112-$J$14,P112-$J$13)/G112),IF($J$13&lt;$J$14,DATEDIF($J$14,P112,"m")+1,DATEDIF($J$13,P112,"m")+1))))-1)*100,10)/100)),L112)</f>
        <v>#DIV/0!</v>
      </c>
      <c r="K112" s="30" t="n">
        <f aca="false">IF(A112&lt;&gt;0,IF($G$4=1,$D$5/100,IF($G$4=3,ROUND($D$5/30*G112/100,8),(($D$9-$D$3)/$D$4)))+(IF($G$5="S",F112,0)),0)*100</f>
        <v>0</v>
      </c>
      <c r="L112" s="3" t="e">
        <f aca="false">C112/$J$11*$J$12</f>
        <v>#DIV/0!</v>
      </c>
      <c r="M112" s="3" t="e">
        <f aca="false">D112/$J$11*$J$12</f>
        <v>#DIV/0!</v>
      </c>
      <c r="N112" s="3" t="e">
        <f aca="false">E112/$J$11*$J$12</f>
        <v>#DIV/0!</v>
      </c>
      <c r="O112" s="3" t="e">
        <f aca="false">L112-C112</f>
        <v>#DIV/0!</v>
      </c>
      <c r="P112" s="1" t="n">
        <v>46032</v>
      </c>
    </row>
    <row r="113" customFormat="false" ht="12.75" hidden="false" customHeight="false" outlineLevel="0" collapsed="false">
      <c r="A113" s="3" t="n">
        <f aca="false">IF(A112-D112&lt;0,0,A112-D112)</f>
        <v>0</v>
      </c>
      <c r="C113" s="27" t="n">
        <f aca="false">IF(A113&gt;1,$A$18*$B$18+F113,0)</f>
        <v>0</v>
      </c>
      <c r="D113" s="3" t="n">
        <f aca="false">IF(A113&gt;0,C113-E113+IF($G$5="S",0,F113),0)</f>
        <v>0</v>
      </c>
      <c r="E113" s="3" t="n">
        <f aca="false">IF(A113&lt;&gt;0,IF($G$4=1,A113*($J$18/100),IF($G$4=3,A113*ROUND($J$18/30*G113/100,8),(($D$9-$D$3)/$D$4)))+(IF($G$5="S",F113,0)),0)</f>
        <v>0</v>
      </c>
      <c r="F113" s="3" t="n">
        <f aca="false">IF($G$6="S",0,IF(A113&gt;0,($D$13-$D$3)/$D$4,0))</f>
        <v>0</v>
      </c>
      <c r="G113" s="33" t="n">
        <v>31</v>
      </c>
      <c r="H113" s="3" t="e">
        <f aca="false">IF(P113&gt;$J$14,L113/(1+(ROUND((POWER((1+(K113/100)),(IF($G$7="D",(IF($J$13&lt;$J$14,P113-$J$14,P113-$J$13)/G113),IF($J$13&lt;$J$14,DATEDIF($J$14,P113,"m")+1,DATEDIF($J$13,P113,"m")+1))))-1)*100,10)/100)),L113)</f>
        <v>#DIV/0!</v>
      </c>
      <c r="K113" s="30" t="n">
        <f aca="false">IF(A113&lt;&gt;0,IF($G$4=1,$D$5/100,IF($G$4=3,ROUND($D$5/30*G113/100,8),(($D$9-$D$3)/$D$4)))+(IF($G$5="S",F113,0)),0)*100</f>
        <v>0</v>
      </c>
      <c r="L113" s="3" t="e">
        <f aca="false">C113/$J$11*$J$12</f>
        <v>#DIV/0!</v>
      </c>
      <c r="M113" s="3" t="e">
        <f aca="false">D113/$J$11*$J$12</f>
        <v>#DIV/0!</v>
      </c>
      <c r="N113" s="3" t="e">
        <f aca="false">E113/$J$11*$J$12</f>
        <v>#DIV/0!</v>
      </c>
      <c r="O113" s="3" t="e">
        <f aca="false">L113-C113</f>
        <v>#DIV/0!</v>
      </c>
      <c r="P113" s="1" t="n">
        <v>46063</v>
      </c>
    </row>
    <row r="114" customFormat="false" ht="12.75" hidden="false" customHeight="false" outlineLevel="0" collapsed="false">
      <c r="A114" s="3" t="n">
        <f aca="false">IF(A113-D113&lt;0,0,A113-D113)</f>
        <v>0</v>
      </c>
      <c r="C114" s="27" t="n">
        <f aca="false">IF(A114&gt;1,$A$18*$B$18+F114,0)</f>
        <v>0</v>
      </c>
      <c r="D114" s="3" t="n">
        <f aca="false">IF(A114&gt;0,C114-E114+IF($G$5="S",0,F114),0)</f>
        <v>0</v>
      </c>
      <c r="E114" s="3" t="n">
        <f aca="false">IF(A114&lt;&gt;0,IF($G$4=1,A114*($J$18/100),IF($G$4=3,A114*ROUND($J$18/30*G114/100,8),(($D$9-$D$3)/$D$4)))+(IF($G$5="S",F114,0)),0)</f>
        <v>0</v>
      </c>
      <c r="F114" s="3" t="n">
        <f aca="false">IF($G$6="S",0,IF(A114&gt;0,($D$13-$D$3)/$D$4,0))</f>
        <v>0</v>
      </c>
      <c r="G114" s="28" t="n">
        <v>30</v>
      </c>
      <c r="H114" s="3" t="e">
        <f aca="false">IF(P114&gt;$J$14,L114/(1+(ROUND((POWER((1+(K114/100)),(IF($G$7="D",(IF($J$13&lt;$J$14,P114-$J$14,P114-$J$13)/G114),IF($J$13&lt;$J$14,DATEDIF($J$14,P114,"m")+1,DATEDIF($J$13,P114,"m")+1))))-1)*100,10)/100)),L114)</f>
        <v>#DIV/0!</v>
      </c>
      <c r="K114" s="30" t="n">
        <f aca="false">IF(A114&lt;&gt;0,IF($G$4=1,$D$5/100,IF($G$4=3,ROUND($D$5/30*G114/100,8),(($D$9-$D$3)/$D$4)))+(IF($G$5="S",F114,0)),0)*100</f>
        <v>0</v>
      </c>
      <c r="L114" s="3" t="e">
        <f aca="false">C114/$J$11*$J$12</f>
        <v>#DIV/0!</v>
      </c>
      <c r="M114" s="3" t="e">
        <f aca="false">D114/$J$11*$J$12</f>
        <v>#DIV/0!</v>
      </c>
      <c r="N114" s="3" t="e">
        <f aca="false">E114/$J$11*$J$12</f>
        <v>#DIV/0!</v>
      </c>
      <c r="O114" s="3" t="e">
        <f aca="false">L114-C114</f>
        <v>#DIV/0!</v>
      </c>
      <c r="P114" s="1" t="n">
        <v>46091</v>
      </c>
    </row>
    <row r="115" customFormat="false" ht="12.75" hidden="false" customHeight="false" outlineLevel="0" collapsed="false">
      <c r="A115" s="3" t="n">
        <f aca="false">IF(A114-D114&lt;0,0,A114-D114)</f>
        <v>0</v>
      </c>
      <c r="C115" s="27" t="n">
        <f aca="false">IF(A115&gt;1,$A$18*$B$18+F115,0)</f>
        <v>0</v>
      </c>
      <c r="D115" s="3" t="n">
        <f aca="false">IF(A115&gt;0,C115-E115+IF($G$5="S",0,F115),0)</f>
        <v>0</v>
      </c>
      <c r="E115" s="3" t="n">
        <f aca="false">IF(A115&lt;&gt;0,IF($G$4=1,A115*($J$18/100),IF($G$4=3,A115*ROUND($J$18/30*G115/100,8),(($D$9-$D$3)/$D$4)))+(IF($G$5="S",F115,0)),0)</f>
        <v>0</v>
      </c>
      <c r="F115" s="3" t="n">
        <f aca="false">IF($G$6="S",0,IF(A115&gt;0,($D$13-$D$3)/$D$4,0))</f>
        <v>0</v>
      </c>
      <c r="G115" s="28" t="n">
        <v>31</v>
      </c>
      <c r="H115" s="3" t="e">
        <f aca="false">IF(P115&gt;$J$14,L115/(1+(ROUND((POWER((1+(K115/100)),(IF($G$7="D",(IF($J$13&lt;$J$14,P115-$J$14,P115-$J$13)/G115),IF($J$13&lt;$J$14,DATEDIF($J$14,P115,"m")+1,DATEDIF($J$13,P115,"m")+1))))-1)*100,10)/100)),L115)</f>
        <v>#DIV/0!</v>
      </c>
      <c r="K115" s="30" t="n">
        <f aca="false">IF(A115&lt;&gt;0,IF($G$4=1,$D$5/100,IF($G$4=3,ROUND($D$5/30*G115/100,8),(($D$9-$D$3)/$D$4)))+(IF($G$5="S",F115,0)),0)*100</f>
        <v>0</v>
      </c>
      <c r="L115" s="3" t="e">
        <f aca="false">C115/$J$11*$J$12</f>
        <v>#DIV/0!</v>
      </c>
      <c r="M115" s="3" t="e">
        <f aca="false">D115/$J$11*$J$12</f>
        <v>#DIV/0!</v>
      </c>
      <c r="N115" s="3" t="e">
        <f aca="false">E115/$J$11*$J$12</f>
        <v>#DIV/0!</v>
      </c>
      <c r="O115" s="3" t="e">
        <f aca="false">L115-C115</f>
        <v>#DIV/0!</v>
      </c>
      <c r="P115" s="1" t="n">
        <v>46122</v>
      </c>
    </row>
    <row r="116" customFormat="false" ht="12.75" hidden="false" customHeight="false" outlineLevel="0" collapsed="false">
      <c r="A116" s="3" t="n">
        <f aca="false">IF(A115-D115&lt;0,0,A115-D115)</f>
        <v>0</v>
      </c>
      <c r="C116" s="27" t="n">
        <f aca="false">IF(A116&gt;1,$A$18*$B$18+F116,0)</f>
        <v>0</v>
      </c>
      <c r="D116" s="3" t="n">
        <f aca="false">IF(A116&gt;0,C116-E116+IF($G$5="S",0,F116),0)</f>
        <v>0</v>
      </c>
      <c r="E116" s="3" t="n">
        <f aca="false">IF(A116&lt;&gt;0,IF($G$4=1,A116*($J$18/100),IF($G$4=3,A116*ROUND($J$18/30*G116/100,8),(($D$9-$D$3)/$D$4)))+(IF($G$5="S",F116,0)),0)</f>
        <v>0</v>
      </c>
      <c r="F116" s="3" t="n">
        <f aca="false">IF($G$6="S",0,IF(A116&gt;0,($D$13-$D$3)/$D$4,0))</f>
        <v>0</v>
      </c>
      <c r="G116" s="28" t="n">
        <v>31</v>
      </c>
      <c r="H116" s="3" t="e">
        <f aca="false">IF(P116&gt;$J$14,L116/(1+(ROUND((POWER((1+(K116/100)),(IF($G$7="D",(IF($J$13&lt;$J$14,P116-$J$14,P116-$J$13)/G116),IF($J$13&lt;$J$14,DATEDIF($J$14,P116,"m")+1,DATEDIF($J$13,P116,"m")+1))))-1)*100,10)/100)),L116)</f>
        <v>#DIV/0!</v>
      </c>
      <c r="K116" s="30" t="n">
        <f aca="false">IF(A116&lt;&gt;0,IF($G$4=1,$D$5/100,IF($G$4=3,ROUND($D$5/30*G116/100,8),(($D$9-$D$3)/$D$4)))+(IF($G$5="S",F116,0)),0)*100</f>
        <v>0</v>
      </c>
      <c r="L116" s="3" t="e">
        <f aca="false">C116/$J$11*$J$12</f>
        <v>#DIV/0!</v>
      </c>
      <c r="M116" s="3" t="e">
        <f aca="false">D116/$J$11*$J$12</f>
        <v>#DIV/0!</v>
      </c>
      <c r="N116" s="3" t="e">
        <f aca="false">E116/$J$11*$J$12</f>
        <v>#DIV/0!</v>
      </c>
      <c r="O116" s="3" t="e">
        <f aca="false">L116-C116</f>
        <v>#DIV/0!</v>
      </c>
      <c r="P116" s="1" t="n">
        <v>46152</v>
      </c>
    </row>
    <row r="117" customFormat="false" ht="12.75" hidden="false" customHeight="false" outlineLevel="0" collapsed="false">
      <c r="A117" s="3" t="n">
        <f aca="false">IF(A116-D116&lt;0,0,A116-D116)</f>
        <v>0</v>
      </c>
      <c r="C117" s="27" t="n">
        <f aca="false">IF(A117&gt;1,$A$18*$B$18+F117,0)</f>
        <v>0</v>
      </c>
      <c r="D117" s="3" t="n">
        <f aca="false">IF(A117&gt;0,C117-E117+IF($G$5="S",0,F117),0)</f>
        <v>0</v>
      </c>
      <c r="E117" s="3" t="n">
        <f aca="false">IF(A117&lt;&gt;0,IF($G$4=1,A117*($J$18/100),IF($G$4=3,A117*ROUND($J$18/30*G117/100,8),(($D$9-$D$3)/$D$4)))+(IF($G$5="S",F117,0)),0)</f>
        <v>0</v>
      </c>
      <c r="F117" s="3" t="n">
        <f aca="false">IF($G$6="S",0,IF(A117&gt;0,($D$13-$D$3)/$D$4,0))</f>
        <v>0</v>
      </c>
      <c r="G117" s="28" t="n">
        <v>30</v>
      </c>
      <c r="H117" s="3" t="e">
        <f aca="false">IF(P117&gt;$J$14,L117/(1+(ROUND((POWER((1+(K117/100)),(IF($G$7="D",(IF($J$13&lt;$J$14,P117-$J$14,P117-$J$13)/G117),IF($J$13&lt;$J$14,DATEDIF($J$14,P117,"m")+1,DATEDIF($J$13,P117,"m")+1))))-1)*100,10)/100)),L117)</f>
        <v>#DIV/0!</v>
      </c>
      <c r="K117" s="30" t="n">
        <f aca="false">IF(A117&lt;&gt;0,IF($G$4=1,$D$5/100,IF($G$4=3,ROUND($D$5/30*G117/100,8),(($D$9-$D$3)/$D$4)))+(IF($G$5="S",F117,0)),0)*100</f>
        <v>0</v>
      </c>
      <c r="L117" s="3" t="e">
        <f aca="false">C117/$J$11*$J$12</f>
        <v>#DIV/0!</v>
      </c>
      <c r="M117" s="3" t="e">
        <f aca="false">D117/$J$11*$J$12</f>
        <v>#DIV/0!</v>
      </c>
      <c r="N117" s="3" t="e">
        <f aca="false">E117/$J$11*$J$12</f>
        <v>#DIV/0!</v>
      </c>
      <c r="O117" s="3" t="e">
        <f aca="false">L117-C117</f>
        <v>#DIV/0!</v>
      </c>
      <c r="P117" s="1" t="n">
        <v>46183</v>
      </c>
    </row>
    <row r="118" customFormat="false" ht="12.75" hidden="false" customHeight="false" outlineLevel="0" collapsed="false">
      <c r="A118" s="3" t="n">
        <f aca="false">IF(A117-D117&lt;0,0,A117-D117)</f>
        <v>0</v>
      </c>
      <c r="C118" s="27" t="n">
        <f aca="false">IF(A118&gt;1,$A$18*$B$18+F118,0)</f>
        <v>0</v>
      </c>
      <c r="D118" s="3" t="n">
        <f aca="false">IF(A118&gt;0,C118-E118+IF($G$5="S",0,F118),0)</f>
        <v>0</v>
      </c>
      <c r="E118" s="3" t="n">
        <f aca="false">IF(A118&lt;&gt;0,IF($G$4=1,A118*($J$18/100),IF($G$4=3,A118*ROUND($J$18/30*G118/100,8),(($D$9-$D$3)/$D$4)))+(IF($G$5="S",F118,0)),0)</f>
        <v>0</v>
      </c>
      <c r="F118" s="3" t="n">
        <f aca="false">IF($G$6="S",0,IF(A118&gt;0,($D$13-$D$3)/$D$4,0))</f>
        <v>0</v>
      </c>
      <c r="G118" s="28" t="n">
        <v>31</v>
      </c>
      <c r="H118" s="3" t="e">
        <f aca="false">IF(P118&gt;$J$14,L118/(1+(ROUND((POWER((1+(K118/100)),(IF($G$7="D",(IF($J$13&lt;$J$14,P118-$J$14,P118-$J$13)/G118),IF($J$13&lt;$J$14,DATEDIF($J$14,P118,"m")+1,DATEDIF($J$13,P118,"m")+1))))-1)*100,10)/100)),L118)</f>
        <v>#DIV/0!</v>
      </c>
      <c r="K118" s="30" t="n">
        <f aca="false">IF(A118&lt;&gt;0,IF($G$4=1,$D$5/100,IF($G$4=3,ROUND($D$5/30*G118/100,8),(($D$9-$D$3)/$D$4)))+(IF($G$5="S",F118,0)),0)*100</f>
        <v>0</v>
      </c>
      <c r="L118" s="3" t="e">
        <f aca="false">C118/$J$11*$J$12</f>
        <v>#DIV/0!</v>
      </c>
      <c r="M118" s="3" t="e">
        <f aca="false">D118/$J$11*$J$12</f>
        <v>#DIV/0!</v>
      </c>
      <c r="N118" s="3" t="e">
        <f aca="false">E118/$J$11*$J$12</f>
        <v>#DIV/0!</v>
      </c>
      <c r="O118" s="3" t="e">
        <f aca="false">L118-C118</f>
        <v>#DIV/0!</v>
      </c>
      <c r="P118" s="1" t="n">
        <v>46213</v>
      </c>
    </row>
    <row r="119" customFormat="false" ht="12.75" hidden="false" customHeight="false" outlineLevel="0" collapsed="false">
      <c r="A119" s="3" t="n">
        <f aca="false">IF(A118-D118&lt;0,0,A118-D118)</f>
        <v>0</v>
      </c>
      <c r="C119" s="27" t="n">
        <f aca="false">IF(A119&gt;1,$A$18*$B$18+F119,0)</f>
        <v>0</v>
      </c>
      <c r="D119" s="3" t="n">
        <f aca="false">IF(A119&gt;0,C119-E119+IF($G$5="S",0,F119),0)</f>
        <v>0</v>
      </c>
      <c r="E119" s="3" t="n">
        <f aca="false">IF(A119&lt;&gt;0,IF($G$4=1,A119*($J$18/100),IF($G$4=3,A119*ROUND($J$18/30*G119/100,8),(($D$9-$D$3)/$D$4)))+(IF($G$5="S",F119,0)),0)</f>
        <v>0</v>
      </c>
      <c r="F119" s="3" t="n">
        <f aca="false">IF($G$6="S",0,IF(A119&gt;0,($D$13-$D$3)/$D$4,0))</f>
        <v>0</v>
      </c>
      <c r="G119" s="28" t="n">
        <v>30</v>
      </c>
      <c r="H119" s="3" t="e">
        <f aca="false">IF(P119&gt;$J$14,L119/(1+(ROUND((POWER((1+(K119/100)),(IF($G$7="D",(IF($J$13&lt;$J$14,P119-$J$14,P119-$J$13)/G119),IF($J$13&lt;$J$14,DATEDIF($J$14,P119,"m")+1,DATEDIF($J$13,P119,"m")+1))))-1)*100,10)/100)),L119)</f>
        <v>#DIV/0!</v>
      </c>
      <c r="K119" s="30" t="n">
        <f aca="false">IF(A119&lt;&gt;0,IF($G$4=1,$D$5/100,IF($G$4=3,ROUND($D$5/30*G119/100,8),(($D$9-$D$3)/$D$4)))+(IF($G$5="S",F119,0)),0)*100</f>
        <v>0</v>
      </c>
      <c r="L119" s="3" t="e">
        <f aca="false">C119/$J$11*$J$12</f>
        <v>#DIV/0!</v>
      </c>
      <c r="M119" s="3" t="e">
        <f aca="false">D119/$J$11*$J$12</f>
        <v>#DIV/0!</v>
      </c>
      <c r="N119" s="3" t="e">
        <f aca="false">E119/$J$11*$J$12</f>
        <v>#DIV/0!</v>
      </c>
      <c r="O119" s="3" t="e">
        <f aca="false">L119-C119</f>
        <v>#DIV/0!</v>
      </c>
      <c r="P119" s="1" t="n">
        <v>46244</v>
      </c>
    </row>
    <row r="120" customFormat="false" ht="12.75" hidden="false" customHeight="false" outlineLevel="0" collapsed="false">
      <c r="A120" s="3" t="n">
        <f aca="false">IF(A119-D119&lt;0,0,A119-D119)</f>
        <v>0</v>
      </c>
      <c r="C120" s="27" t="n">
        <f aca="false">IF(A120&gt;1,$A$18*$B$18+F120,0)</f>
        <v>0</v>
      </c>
      <c r="D120" s="3" t="n">
        <f aca="false">IF(A120&gt;0,C120-E120+IF($G$5="S",0,F120),0)</f>
        <v>0</v>
      </c>
      <c r="E120" s="3" t="n">
        <f aca="false">IF(A120&lt;&gt;0,IF($G$4=1,A120*($J$18/100),IF($G$4=3,A120*ROUND($J$18/30*G120/100,8),(($D$9-$D$3)/$D$4)))+(IF($G$5="S",F120,0)),0)</f>
        <v>0</v>
      </c>
      <c r="F120" s="3" t="n">
        <f aca="false">IF($G$6="S",0,IF(A120&gt;0,($D$13-$D$3)/$D$4,0))</f>
        <v>0</v>
      </c>
      <c r="G120" s="28" t="n">
        <v>31</v>
      </c>
      <c r="H120" s="3" t="e">
        <f aca="false">IF(P120&gt;$J$14,L120/(1+(ROUND((POWER((1+(K120/100)),(IF($G$7="D",(IF($J$13&lt;$J$14,P120-$J$14,P120-$J$13)/G120),IF($J$13&lt;$J$14,DATEDIF($J$14,P120,"m")+1,DATEDIF($J$13,P120,"m")+1))))-1)*100,10)/100)),L120)</f>
        <v>#DIV/0!</v>
      </c>
      <c r="K120" s="30" t="n">
        <f aca="false">IF(A120&lt;&gt;0,IF($G$4=1,$D$5/100,IF($G$4=3,ROUND($D$5/30*G120/100,8),(($D$9-$D$3)/$D$4)))+(IF($G$5="S",F120,0)),0)*100</f>
        <v>0</v>
      </c>
      <c r="L120" s="3" t="e">
        <f aca="false">C120/$J$11*$J$12</f>
        <v>#DIV/0!</v>
      </c>
      <c r="M120" s="3" t="e">
        <f aca="false">D120/$J$11*$J$12</f>
        <v>#DIV/0!</v>
      </c>
      <c r="N120" s="3" t="e">
        <f aca="false">E120/$J$11*$J$12</f>
        <v>#DIV/0!</v>
      </c>
      <c r="O120" s="3" t="e">
        <f aca="false">L120-C120</f>
        <v>#DIV/0!</v>
      </c>
      <c r="P120" s="1" t="n">
        <v>46275</v>
      </c>
    </row>
    <row r="121" customFormat="false" ht="12.75" hidden="false" customHeight="false" outlineLevel="0" collapsed="false">
      <c r="A121" s="3" t="n">
        <f aca="false">IF(A120-D120&lt;0,0,A120-D120)</f>
        <v>0</v>
      </c>
      <c r="C121" s="27" t="n">
        <f aca="false">IF(A121&gt;1,$A$18*$B$18+F121,0)</f>
        <v>0</v>
      </c>
      <c r="D121" s="3" t="n">
        <f aca="false">IF(A121&gt;0,C121-E121+IF($G$5="S",0,F121),0)</f>
        <v>0</v>
      </c>
      <c r="E121" s="3" t="n">
        <f aca="false">IF(A121&lt;&gt;0,IF($G$4=1,A121*($J$18/100),IF($G$4=3,A121*ROUND($J$18/30*G121/100,8),(($D$9-$D$3)/$D$4)))+(IF($G$5="S",F121,0)),0)</f>
        <v>0</v>
      </c>
      <c r="F121" s="3" t="n">
        <f aca="false">IF($G$6="S",0,IF(A121&gt;0,($D$13-$D$3)/$D$4,0))</f>
        <v>0</v>
      </c>
      <c r="G121" s="28" t="n">
        <v>31</v>
      </c>
      <c r="H121" s="3" t="e">
        <f aca="false">IF(P121&gt;$J$14,L121/(1+(ROUND((POWER((1+(K121/100)),(IF($G$7="D",(IF($J$13&lt;$J$14,P121-$J$14,P121-$J$13)/G121),IF($J$13&lt;$J$14,DATEDIF($J$14,P121,"m")+1,DATEDIF($J$13,P121,"m")+1))))-1)*100,10)/100)),L121)</f>
        <v>#DIV/0!</v>
      </c>
      <c r="K121" s="30" t="n">
        <f aca="false">IF(A121&lt;&gt;0,IF($G$4=1,$D$5/100,IF($G$4=3,ROUND($D$5/30*G121/100,8),(($D$9-$D$3)/$D$4)))+(IF($G$5="S",F121,0)),0)*100</f>
        <v>0</v>
      </c>
      <c r="L121" s="3" t="e">
        <f aca="false">C121/$J$11*$J$12</f>
        <v>#DIV/0!</v>
      </c>
      <c r="M121" s="3" t="e">
        <f aca="false">D121/$J$11*$J$12</f>
        <v>#DIV/0!</v>
      </c>
      <c r="N121" s="3" t="e">
        <f aca="false">E121/$J$11*$J$12</f>
        <v>#DIV/0!</v>
      </c>
      <c r="O121" s="3" t="e">
        <f aca="false">L121-C121</f>
        <v>#DIV/0!</v>
      </c>
      <c r="P121" s="1" t="n">
        <v>46305</v>
      </c>
    </row>
    <row r="122" customFormat="false" ht="12.75" hidden="false" customHeight="false" outlineLevel="0" collapsed="false">
      <c r="A122" s="3" t="n">
        <f aca="false">IF(A121-D121&lt;0,0,A121-D121)</f>
        <v>0</v>
      </c>
      <c r="C122" s="27" t="n">
        <f aca="false">IF(A122&gt;1,$A$18*$B$18+F122,0)</f>
        <v>0</v>
      </c>
      <c r="D122" s="3" t="n">
        <f aca="false">IF(A122&gt;0,C122-E122+IF($G$5="S",0,F122),0)</f>
        <v>0</v>
      </c>
      <c r="E122" s="3" t="n">
        <f aca="false">IF(A122&lt;&gt;0,IF($G$4=1,A122*($J$18/100),IF($G$4=3,A122*ROUND($J$18/30*G122/100,8),(($D$9-$D$3)/$D$4)))+(IF($G$5="S",F122,0)),0)</f>
        <v>0</v>
      </c>
      <c r="F122" s="3" t="n">
        <f aca="false">IF($G$6="S",0,IF(A122&gt;0,($D$13-$D$3)/$D$4,0))</f>
        <v>0</v>
      </c>
      <c r="G122" s="28" t="n">
        <v>30</v>
      </c>
      <c r="H122" s="3" t="e">
        <f aca="false">IF(P122&gt;$J$14,L122/(1+(ROUND((POWER((1+(K122/100)),(IF($G$7="D",(IF($J$13&lt;$J$14,P122-$J$14,P122-$J$13)/G122),IF($J$13&lt;$J$14,DATEDIF($J$14,P122,"m")+1,DATEDIF($J$13,P122,"m")+1))))-1)*100,10)/100)),L122)</f>
        <v>#DIV/0!</v>
      </c>
      <c r="K122" s="30" t="n">
        <f aca="false">IF(A122&lt;&gt;0,IF($G$4=1,$D$5/100,IF($G$4=3,ROUND($D$5/30*G122/100,8),(($D$9-$D$3)/$D$4)))+(IF($G$5="S",F122,0)),0)*100</f>
        <v>0</v>
      </c>
      <c r="L122" s="3" t="e">
        <f aca="false">C122/$J$11*$J$12</f>
        <v>#DIV/0!</v>
      </c>
      <c r="M122" s="3" t="e">
        <f aca="false">D122/$J$11*$J$12</f>
        <v>#DIV/0!</v>
      </c>
      <c r="N122" s="3" t="e">
        <f aca="false">E122/$J$11*$J$12</f>
        <v>#DIV/0!</v>
      </c>
      <c r="O122" s="3" t="e">
        <f aca="false">L122-C122</f>
        <v>#DIV/0!</v>
      </c>
      <c r="P122" s="1" t="n">
        <v>46336</v>
      </c>
    </row>
    <row r="123" customFormat="false" ht="12.75" hidden="false" customHeight="false" outlineLevel="0" collapsed="false">
      <c r="A123" s="3" t="n">
        <f aca="false">IF(A122-D122&lt;0,0,A122-D122)</f>
        <v>0</v>
      </c>
      <c r="C123" s="27" t="n">
        <f aca="false">IF(A123&gt;1,$A$18*$B$18+F123,0)</f>
        <v>0</v>
      </c>
      <c r="D123" s="3" t="n">
        <f aca="false">IF(A123&gt;0,C123-E123+IF($G$5="S",0,F123),0)</f>
        <v>0</v>
      </c>
      <c r="E123" s="3" t="n">
        <f aca="false">IF(A123&lt;&gt;0,IF($G$4=1,A123*($J$18/100),IF($G$4=3,A123*ROUND($J$18/30*G123/100,8),(($D$9-$D$3)/$D$4)))+(IF($G$5="S",F123,0)),0)</f>
        <v>0</v>
      </c>
      <c r="F123" s="3" t="n">
        <f aca="false">IF($G$6="S",0,IF(A123&gt;0,($D$13-$D$3)/$D$4,0))</f>
        <v>0</v>
      </c>
      <c r="G123" s="28" t="n">
        <v>31</v>
      </c>
      <c r="H123" s="3" t="e">
        <f aca="false">IF(P123&gt;$J$14,L123/(1+(ROUND((POWER((1+(K123/100)),(IF($G$7="D",(IF($J$13&lt;$J$14,P123-$J$14,P123-$J$13)/G123),IF($J$13&lt;$J$14,DATEDIF($J$14,P123,"m")+1,DATEDIF($J$13,P123,"m")+1))))-1)*100,10)/100)),L123)</f>
        <v>#DIV/0!</v>
      </c>
      <c r="K123" s="30" t="n">
        <f aca="false">IF(A123&lt;&gt;0,IF($G$4=1,$D$5/100,IF($G$4=3,ROUND($D$5/30*G123/100,8),(($D$9-$D$3)/$D$4)))+(IF($G$5="S",F123,0)),0)*100</f>
        <v>0</v>
      </c>
      <c r="L123" s="3" t="e">
        <f aca="false">C123/$J$11*$J$12</f>
        <v>#DIV/0!</v>
      </c>
      <c r="M123" s="3" t="e">
        <f aca="false">D123/$J$11*$J$12</f>
        <v>#DIV/0!</v>
      </c>
      <c r="N123" s="3" t="e">
        <f aca="false">E123/$J$11*$J$12</f>
        <v>#DIV/0!</v>
      </c>
      <c r="O123" s="3" t="e">
        <f aca="false">L123-C123</f>
        <v>#DIV/0!</v>
      </c>
      <c r="P123" s="1" t="n">
        <v>46366</v>
      </c>
    </row>
    <row r="124" customFormat="false" ht="12.75" hidden="false" customHeight="false" outlineLevel="0" collapsed="false">
      <c r="A124" s="3" t="n">
        <f aca="false">IF(A123-D123&lt;0,0,A123-D123)</f>
        <v>0</v>
      </c>
      <c r="C124" s="27" t="n">
        <f aca="false">IF(A124&gt;1,$A$18*$B$18+F124,0)</f>
        <v>0</v>
      </c>
      <c r="D124" s="3" t="n">
        <f aca="false">IF(A124&gt;0,C124-E124+IF($G$5="S",0,F124),0)</f>
        <v>0</v>
      </c>
      <c r="E124" s="3" t="n">
        <f aca="false">IF(A124&lt;&gt;0,IF($G$4=1,A124*($J$18/100),IF($G$4=3,A124*ROUND($J$18/30*G124/100,8),(($D$9-$D$3)/$D$4)))+(IF($G$5="S",F124,0)),0)</f>
        <v>0</v>
      </c>
      <c r="F124" s="3" t="n">
        <f aca="false">IF($G$6="S",0,IF(A124&gt;0,($D$13-$D$3)/$D$4,0))</f>
        <v>0</v>
      </c>
      <c r="G124" s="28" t="n">
        <v>30</v>
      </c>
      <c r="H124" s="3" t="e">
        <f aca="false">IF(P124&gt;$J$14,L124/(1+(ROUND((POWER((1+(K124/100)),(IF($G$7="D",(IF($J$13&lt;$J$14,P124-$J$14,P124-$J$13)/G124),IF($J$13&lt;$J$14,DATEDIF($J$14,P124,"m")+1,DATEDIF($J$13,P124,"m")+1))))-1)*100,10)/100)),L124)</f>
        <v>#DIV/0!</v>
      </c>
      <c r="K124" s="30" t="n">
        <f aca="false">IF(A124&lt;&gt;0,IF($G$4=1,$D$5/100,IF($G$4=3,ROUND($D$5/30*G124/100,8),(($D$9-$D$3)/$D$4)))+(IF($G$5="S",F124,0)),0)*100</f>
        <v>0</v>
      </c>
      <c r="L124" s="3" t="e">
        <f aca="false">C124/$J$11*$J$12</f>
        <v>#DIV/0!</v>
      </c>
      <c r="M124" s="3" t="e">
        <f aca="false">D124/$J$11*$J$12</f>
        <v>#DIV/0!</v>
      </c>
      <c r="N124" s="3" t="e">
        <f aca="false">E124/$J$11*$J$12</f>
        <v>#DIV/0!</v>
      </c>
      <c r="O124" s="3" t="e">
        <f aca="false">L124-C124</f>
        <v>#DIV/0!</v>
      </c>
      <c r="P124" s="1" t="n">
        <v>46397</v>
      </c>
    </row>
    <row r="125" customFormat="false" ht="12.75" hidden="false" customHeight="false" outlineLevel="0" collapsed="false">
      <c r="A125" s="3" t="n">
        <f aca="false">IF(A124-D124&lt;0,0,A124-D124)</f>
        <v>0</v>
      </c>
      <c r="C125" s="27" t="n">
        <f aca="false">IF(A125&gt;1,$A$18*$B$18+F125,0)</f>
        <v>0</v>
      </c>
      <c r="D125" s="3" t="n">
        <f aca="false">IF(A125&gt;0,C125-E125+IF($G$5="S",0,F125),0)</f>
        <v>0</v>
      </c>
      <c r="E125" s="3" t="n">
        <f aca="false">IF(A125&lt;&gt;0,IF($G$4=1,A125*($J$18/100),IF($G$4=3,A125*ROUND($J$18/30*G125/100,8),(($D$9-$D$3)/$D$4)))+(IF($G$5="S",F125,0)),0)</f>
        <v>0</v>
      </c>
      <c r="F125" s="3" t="n">
        <f aca="false">IF($G$6="S",0,IF(A125&gt;0,($D$13-$D$3)/$D$4,0))</f>
        <v>0</v>
      </c>
      <c r="G125" s="28" t="n">
        <v>31</v>
      </c>
      <c r="H125" s="3" t="e">
        <f aca="false">IF(P125&gt;$J$14,L125/(1+(ROUND((POWER((1+(K125/100)),(IF($G$7="D",(IF($J$13&lt;$J$14,P125-$J$14,P125-$J$13)/G125),IF($J$13&lt;$J$14,DATEDIF($J$14,P125,"m")+1,DATEDIF($J$13,P125,"m")+1))))-1)*100,10)/100)),L125)</f>
        <v>#DIV/0!</v>
      </c>
      <c r="K125" s="30" t="n">
        <f aca="false">IF(A125&lt;&gt;0,IF($G$4=1,$D$5/100,IF($G$4=3,ROUND($D$5/30*G125/100,8),(($D$9-$D$3)/$D$4)))+(IF($G$5="S",F125,0)),0)*100</f>
        <v>0</v>
      </c>
      <c r="L125" s="3" t="e">
        <f aca="false">C125/$J$11*$J$12</f>
        <v>#DIV/0!</v>
      </c>
      <c r="M125" s="3" t="e">
        <f aca="false">D125/$J$11*$J$12</f>
        <v>#DIV/0!</v>
      </c>
      <c r="N125" s="3" t="e">
        <f aca="false">E125/$J$11*$J$12</f>
        <v>#DIV/0!</v>
      </c>
      <c r="O125" s="3" t="e">
        <f aca="false">L125-C125</f>
        <v>#DIV/0!</v>
      </c>
      <c r="P125" s="1" t="n">
        <v>46428</v>
      </c>
    </row>
    <row r="126" customFormat="false" ht="12.75" hidden="false" customHeight="false" outlineLevel="0" collapsed="false">
      <c r="A126" s="3" t="n">
        <f aca="false">IF(A125-D125&lt;0,0,A125-D125)</f>
        <v>0</v>
      </c>
      <c r="C126" s="27" t="n">
        <f aca="false">IF(A126&gt;1,$A$18*$B$18+F126,0)</f>
        <v>0</v>
      </c>
      <c r="D126" s="3" t="n">
        <f aca="false">IF(A126&gt;0,C126-E126+IF($G$5="S",0,F126),0)</f>
        <v>0</v>
      </c>
      <c r="E126" s="3" t="n">
        <f aca="false">IF(A126&lt;&gt;0,IF($G$4=1,A126*($J$18/100),IF($G$4=3,A126*ROUND($J$18/30*G126/100,8),(($D$9-$D$3)/$D$4)))+(IF($G$5="S",F126,0)),0)</f>
        <v>0</v>
      </c>
      <c r="F126" s="3" t="n">
        <f aca="false">IF($G$6="S",0,IF(A126&gt;0,($D$13-$D$3)/$D$4,0))</f>
        <v>0</v>
      </c>
      <c r="G126" s="28" t="n">
        <v>31</v>
      </c>
      <c r="H126" s="3" t="e">
        <f aca="false">IF(P126&gt;$J$14,L126/(1+(ROUND((POWER((1+(K126/100)),(IF($G$7="D",(IF($J$13&lt;$J$14,P126-$J$14,P126-$J$13)/G126),IF($J$13&lt;$J$14,DATEDIF($J$14,P126,"m")+1,DATEDIF($J$13,P126,"m")+1))))-1)*100,10)/100)),L126)</f>
        <v>#DIV/0!</v>
      </c>
      <c r="K126" s="30" t="n">
        <f aca="false">IF(A126&lt;&gt;0,IF($G$4=1,$D$5/100,IF($G$4=3,ROUND($D$5/30*G126/100,8),(($D$9-$D$3)/$D$4)))+(IF($G$5="S",F126,0)),0)*100</f>
        <v>0</v>
      </c>
      <c r="L126" s="3" t="e">
        <f aca="false">C126/$J$11*$J$12</f>
        <v>#DIV/0!</v>
      </c>
      <c r="M126" s="3" t="e">
        <f aca="false">D126/$J$11*$J$12</f>
        <v>#DIV/0!</v>
      </c>
      <c r="N126" s="3" t="e">
        <f aca="false">E126/$J$11*$J$12</f>
        <v>#DIV/0!</v>
      </c>
      <c r="O126" s="3" t="e">
        <f aca="false">L126-C126</f>
        <v>#DIV/0!</v>
      </c>
      <c r="P126" s="1" t="n">
        <v>46456</v>
      </c>
    </row>
    <row r="127" customFormat="false" ht="12.75" hidden="false" customHeight="false" outlineLevel="0" collapsed="false">
      <c r="A127" s="3" t="n">
        <f aca="false">IF(A126-D126&lt;0,0,A126-D126)</f>
        <v>0</v>
      </c>
      <c r="C127" s="27" t="n">
        <f aca="false">IF(A127&gt;1,$A$18*$B$18+F127,0)</f>
        <v>0</v>
      </c>
      <c r="D127" s="3" t="n">
        <f aca="false">IF(A127&gt;0,C127-E127+IF($G$5="S",0,F127),0)</f>
        <v>0</v>
      </c>
      <c r="E127" s="3" t="n">
        <f aca="false">IF(A127&lt;&gt;0,IF($G$4=1,A127*($J$18/100),IF($G$4=3,A127*ROUND($J$18/30*G127/100,8),(($D$9-$D$3)/$D$4)))+(IF($G$5="S",F127,0)),0)</f>
        <v>0</v>
      </c>
      <c r="F127" s="3" t="n">
        <f aca="false">IF($G$6="S",0,IF(A127&gt;0,($D$13-$D$3)/$D$4,0))</f>
        <v>0</v>
      </c>
      <c r="G127" s="28" t="n">
        <v>28</v>
      </c>
      <c r="H127" s="3" t="e">
        <f aca="false">IF(P127&gt;$J$14,L127/(1+(ROUND((POWER((1+(K127/100)),(IF($G$7="D",(IF($J$13&lt;$J$14,P127-$J$14,P127-$J$13)/G127),IF($J$13&lt;$J$14,DATEDIF($J$14,P127,"m")+1,DATEDIF($J$13,P127,"m")+1))))-1)*100,10)/100)),L127)</f>
        <v>#DIV/0!</v>
      </c>
      <c r="K127" s="30" t="n">
        <f aca="false">IF(A127&lt;&gt;0,IF($G$4=1,$D$5/100,IF($G$4=3,ROUND($D$5/30*G127/100,8),(($D$9-$D$3)/$D$4)))+(IF($G$5="S",F127,0)),0)*100</f>
        <v>0</v>
      </c>
      <c r="L127" s="3" t="e">
        <f aca="false">C127/$J$11*$J$12</f>
        <v>#DIV/0!</v>
      </c>
      <c r="M127" s="3" t="e">
        <f aca="false">D127/$J$11*$J$12</f>
        <v>#DIV/0!</v>
      </c>
      <c r="N127" s="3" t="e">
        <f aca="false">E127/$J$11*$J$12</f>
        <v>#DIV/0!</v>
      </c>
      <c r="O127" s="3" t="e">
        <f aca="false">L127-C127</f>
        <v>#DIV/0!</v>
      </c>
      <c r="P127" s="1" t="n">
        <v>46487</v>
      </c>
    </row>
    <row r="128" customFormat="false" ht="12.75" hidden="false" customHeight="false" outlineLevel="0" collapsed="false">
      <c r="A128" s="3" t="n">
        <f aca="false">IF(A127-D127&lt;0,0,A127-D127)</f>
        <v>0</v>
      </c>
      <c r="C128" s="27" t="n">
        <f aca="false">IF(A128&gt;1,$A$18*$B$18+F128,0)</f>
        <v>0</v>
      </c>
      <c r="D128" s="3" t="n">
        <f aca="false">IF(A128&gt;0,C128-E128+IF($G$5="S",0,F128),0)</f>
        <v>0</v>
      </c>
      <c r="E128" s="3" t="n">
        <f aca="false">IF(A128&lt;&gt;0,IF($G$4=1,A128*($J$18/100),IF($G$4=3,A128*ROUND($J$18/30*G128/100,8),(($D$9-$D$3)/$D$4)))+(IF($G$5="S",F128,0)),0)</f>
        <v>0</v>
      </c>
      <c r="F128" s="3" t="n">
        <f aca="false">IF($G$6="S",0,IF(A128&gt;0,($D$13-$D$3)/$D$4,0))</f>
        <v>0</v>
      </c>
      <c r="G128" s="28" t="n">
        <v>31</v>
      </c>
      <c r="H128" s="3" t="e">
        <f aca="false">IF(P128&gt;$J$14,L128/(1+(ROUND((POWER((1+(K128/100)),(IF($G$7="D",(IF($J$13&lt;$J$14,P128-$J$14,P128-$J$13)/G128),IF($J$13&lt;$J$14,DATEDIF($J$14,P128,"m")+1,DATEDIF($J$13,P128,"m")+1))))-1)*100,10)/100)),L128)</f>
        <v>#DIV/0!</v>
      </c>
      <c r="K128" s="30" t="n">
        <f aca="false">IF(A128&lt;&gt;0,IF($G$4=1,$D$5/100,IF($G$4=3,ROUND($D$5/30*G128/100,8),(($D$9-$D$3)/$D$4)))+(IF($G$5="S",F128,0)),0)*100</f>
        <v>0</v>
      </c>
      <c r="L128" s="3" t="e">
        <f aca="false">C128/$J$11*$J$12</f>
        <v>#DIV/0!</v>
      </c>
      <c r="M128" s="3" t="e">
        <f aca="false">D128/$J$11*$J$12</f>
        <v>#DIV/0!</v>
      </c>
      <c r="N128" s="3" t="e">
        <f aca="false">E128/$J$11*$J$12</f>
        <v>#DIV/0!</v>
      </c>
      <c r="O128" s="3" t="e">
        <f aca="false">L128-C128</f>
        <v>#DIV/0!</v>
      </c>
      <c r="P128" s="1" t="n">
        <v>46517</v>
      </c>
    </row>
    <row r="129" customFormat="false" ht="12.75" hidden="false" customHeight="false" outlineLevel="0" collapsed="false">
      <c r="A129" s="3" t="n">
        <f aca="false">IF(A128-D128&lt;0,0,A128-D128)</f>
        <v>0</v>
      </c>
      <c r="C129" s="27" t="n">
        <f aca="false">IF(A129&gt;1,$A$18*$B$18+F129,0)</f>
        <v>0</v>
      </c>
      <c r="D129" s="3" t="n">
        <f aca="false">IF(A129&gt;0,C129-E129+IF($G$5="S",0,F129),0)</f>
        <v>0</v>
      </c>
      <c r="E129" s="3" t="n">
        <f aca="false">IF(A129&lt;&gt;0,IF($G$4=1,A129*($J$18/100),IF($G$4=3,A129*ROUND($J$18/30*G129/100,8),(($D$9-$D$3)/$D$4)))+(IF($G$5="S",F129,0)),0)</f>
        <v>0</v>
      </c>
      <c r="F129" s="3" t="n">
        <f aca="false">IF($G$6="S",0,IF(A129&gt;0,($D$13-$D$3)/$D$4,0))</f>
        <v>0</v>
      </c>
      <c r="G129" s="28" t="n">
        <v>30</v>
      </c>
      <c r="H129" s="3" t="e">
        <f aca="false">IF(P129&gt;$J$14,L129/(1+(ROUND((POWER((1+(K129/100)),(IF($G$7="D",(IF($J$13&lt;$J$14,P129-$J$14,P129-$J$13)/G129),IF($J$13&lt;$J$14,DATEDIF($J$14,P129,"m")+1,DATEDIF($J$13,P129,"m")+1))))-1)*100,10)/100)),L129)</f>
        <v>#DIV/0!</v>
      </c>
      <c r="K129" s="30" t="n">
        <f aca="false">IF(A129&lt;&gt;0,IF($G$4=1,$D$5/100,IF($G$4=3,ROUND($D$5/30*G129/100,8),(($D$9-$D$3)/$D$4)))+(IF($G$5="S",F129,0)),0)*100</f>
        <v>0</v>
      </c>
      <c r="L129" s="3" t="e">
        <f aca="false">C129/$J$11*$J$12</f>
        <v>#DIV/0!</v>
      </c>
      <c r="M129" s="3" t="e">
        <f aca="false">D129/$J$11*$J$12</f>
        <v>#DIV/0!</v>
      </c>
      <c r="N129" s="3" t="e">
        <f aca="false">E129/$J$11*$J$12</f>
        <v>#DIV/0!</v>
      </c>
      <c r="O129" s="3" t="e">
        <f aca="false">L129-C129</f>
        <v>#DIV/0!</v>
      </c>
      <c r="P129" s="1" t="n">
        <v>46548</v>
      </c>
    </row>
    <row r="130" customFormat="false" ht="12.75" hidden="false" customHeight="false" outlineLevel="0" collapsed="false">
      <c r="A130" s="3" t="n">
        <f aca="false">IF(A129-D129&lt;0,0,A129-D129)</f>
        <v>0</v>
      </c>
      <c r="C130" s="27" t="n">
        <f aca="false">IF(A130&gt;1,$A$18*$B$18+F130,0)</f>
        <v>0</v>
      </c>
      <c r="D130" s="3" t="n">
        <f aca="false">IF(A130&gt;0,C130-E130+IF($G$5="S",0,F130),0)</f>
        <v>0</v>
      </c>
      <c r="E130" s="3" t="n">
        <f aca="false">IF(A130&lt;&gt;0,IF($G$4=1,A130*($J$18/100),IF($G$4=3,A130*ROUND($J$18/30*G130/100,8),(($D$9-$D$3)/$D$4)))+(IF($G$5="S",F130,0)),0)</f>
        <v>0</v>
      </c>
      <c r="F130" s="3" t="n">
        <f aca="false">IF($G$6="S",0,IF(A130&gt;0,($D$13-$D$3)/$D$4,0))</f>
        <v>0</v>
      </c>
      <c r="G130" s="28" t="n">
        <v>31</v>
      </c>
      <c r="H130" s="3" t="e">
        <f aca="false">IF(P130&gt;$J$14,L130/(1+(ROUND((POWER((1+(K130/100)),(IF($G$7="D",(IF($J$13&lt;$J$14,P130-$J$14,P130-$J$13)/G130),IF($J$13&lt;$J$14,DATEDIF($J$14,P130,"m")+1,DATEDIF($J$13,P130,"m")+1))))-1)*100,10)/100)),L130)</f>
        <v>#DIV/0!</v>
      </c>
      <c r="K130" s="30" t="n">
        <f aca="false">IF(A130&lt;&gt;0,IF($G$4=1,$D$5/100,IF($G$4=3,ROUND($D$5/30*G130/100,8),(($D$9-$D$3)/$D$4)))+(IF($G$5="S",F130,0)),0)*100</f>
        <v>0</v>
      </c>
      <c r="L130" s="3" t="e">
        <f aca="false">C130/$J$11*$J$12</f>
        <v>#DIV/0!</v>
      </c>
      <c r="M130" s="3" t="e">
        <f aca="false">D130/$J$11*$J$12</f>
        <v>#DIV/0!</v>
      </c>
      <c r="N130" s="3" t="e">
        <f aca="false">E130/$J$11*$J$12</f>
        <v>#DIV/0!</v>
      </c>
      <c r="O130" s="3" t="e">
        <f aca="false">L130-C130</f>
        <v>#DIV/0!</v>
      </c>
      <c r="P130" s="1" t="n">
        <v>46578</v>
      </c>
    </row>
    <row r="131" customFormat="false" ht="12.75" hidden="false" customHeight="false" outlineLevel="0" collapsed="false">
      <c r="A131" s="3" t="n">
        <f aca="false">IF(A130-D130&lt;0,0,A130-D130)</f>
        <v>0</v>
      </c>
      <c r="C131" s="27" t="n">
        <f aca="false">IF(A131&gt;1,$A$18*$B$18+F131,0)</f>
        <v>0</v>
      </c>
      <c r="D131" s="3" t="n">
        <f aca="false">IF(A131&gt;0,C131-E131+IF($G$5="S",0,F131),0)</f>
        <v>0</v>
      </c>
      <c r="E131" s="3" t="n">
        <f aca="false">IF(A131&lt;&gt;0,IF($G$4=1,A131*($J$18/100),IF($G$4=3,A131*ROUND($J$18/30*G131/100,8),(($D$9-$D$3)/$D$4)))+(IF($G$5="S",F131,0)),0)</f>
        <v>0</v>
      </c>
      <c r="F131" s="3" t="n">
        <f aca="false">IF($G$6="S",0,IF(A131&gt;0,($D$13-$D$3)/$D$4,0))</f>
        <v>0</v>
      </c>
      <c r="G131" s="28" t="n">
        <v>30</v>
      </c>
      <c r="H131" s="3" t="e">
        <f aca="false">IF(P131&gt;$J$14,L131/(1+(ROUND((POWER((1+(K131/100)),(IF($G$7="D",(IF($J$13&lt;$J$14,P131-$J$14,P131-$J$13)/G131),IF($J$13&lt;$J$14,DATEDIF($J$14,P131,"m")+1,DATEDIF($J$13,P131,"m")+1))))-1)*100,10)/100)),L131)</f>
        <v>#DIV/0!</v>
      </c>
      <c r="K131" s="30" t="n">
        <f aca="false">IF(A131&lt;&gt;0,IF($G$4=1,$D$5/100,IF($G$4=3,ROUND($D$5/30*G131/100,8),(($D$9-$D$3)/$D$4)))+(IF($G$5="S",F131,0)),0)*100</f>
        <v>0</v>
      </c>
      <c r="L131" s="3" t="e">
        <f aca="false">C131/$J$11*$J$12</f>
        <v>#DIV/0!</v>
      </c>
      <c r="M131" s="3" t="e">
        <f aca="false">D131/$J$11*$J$12</f>
        <v>#DIV/0!</v>
      </c>
      <c r="N131" s="3" t="e">
        <f aca="false">E131/$J$11*$J$12</f>
        <v>#DIV/0!</v>
      </c>
      <c r="O131" s="3" t="e">
        <f aca="false">L131-C131</f>
        <v>#DIV/0!</v>
      </c>
      <c r="P131" s="1" t="n">
        <v>46609</v>
      </c>
    </row>
    <row r="132" customFormat="false" ht="12.75" hidden="false" customHeight="false" outlineLevel="0" collapsed="false">
      <c r="A132" s="3" t="n">
        <f aca="false">IF(A131-D131&lt;0,0,A131-D131)</f>
        <v>0</v>
      </c>
      <c r="C132" s="27" t="n">
        <f aca="false">IF(A132&gt;1,$A$18*$B$18+F132,0)</f>
        <v>0</v>
      </c>
      <c r="D132" s="3" t="n">
        <f aca="false">IF(A132&gt;0,C132-E132+IF($G$5="S",0,F132),0)</f>
        <v>0</v>
      </c>
      <c r="E132" s="3" t="n">
        <f aca="false">IF(A132&lt;&gt;0,IF($G$4=1,A132*($J$18/100),IF($G$4=3,A132*ROUND($J$18/30*G132/100,8),(($D$9-$D$3)/$D$4)))+(IF($G$5="S",F132,0)),0)</f>
        <v>0</v>
      </c>
      <c r="F132" s="3" t="n">
        <f aca="false">IF($G$6="S",0,IF(A132&gt;0,($D$13-$D$3)/$D$4,0))</f>
        <v>0</v>
      </c>
      <c r="G132" s="28" t="n">
        <v>31</v>
      </c>
      <c r="H132" s="3" t="e">
        <f aca="false">IF(P132&gt;$J$14,L132/(1+(ROUND((POWER((1+(K132/100)),(IF($G$7="D",(IF($J$13&lt;$J$14,P132-$J$14,P132-$J$13)/G132),IF($J$13&lt;$J$14,DATEDIF($J$14,P132,"m")+1,DATEDIF($J$13,P132,"m")+1))))-1)*100,10)/100)),L132)</f>
        <v>#DIV/0!</v>
      </c>
      <c r="K132" s="30" t="n">
        <f aca="false">IF(A132&lt;&gt;0,IF($G$4=1,$D$5/100,IF($G$4=3,ROUND($D$5/30*G132/100,8),(($D$9-$D$3)/$D$4)))+(IF($G$5="S",F132,0)),0)*100</f>
        <v>0</v>
      </c>
      <c r="L132" s="3" t="e">
        <f aca="false">C132/$J$11*$J$12</f>
        <v>#DIV/0!</v>
      </c>
      <c r="M132" s="3" t="e">
        <f aca="false">D132/$J$11*$J$12</f>
        <v>#DIV/0!</v>
      </c>
      <c r="N132" s="3" t="e">
        <f aca="false">E132/$J$11*$J$12</f>
        <v>#DIV/0!</v>
      </c>
      <c r="O132" s="3" t="e">
        <f aca="false">L132-C132</f>
        <v>#DIV/0!</v>
      </c>
      <c r="P132" s="1" t="n">
        <v>46640</v>
      </c>
    </row>
    <row r="133" customFormat="false" ht="12.75" hidden="false" customHeight="false" outlineLevel="0" collapsed="false">
      <c r="A133" s="3" t="n">
        <f aca="false">IF(A132-D132&lt;0,0,A132-D132)</f>
        <v>0</v>
      </c>
      <c r="C133" s="27" t="n">
        <f aca="false">IF(A133&gt;1,$A$18*$B$18+F133,0)</f>
        <v>0</v>
      </c>
      <c r="D133" s="3" t="n">
        <f aca="false">IF(A133&gt;0,C133-E133+IF($G$5="S",0,F133),0)</f>
        <v>0</v>
      </c>
      <c r="E133" s="3" t="n">
        <f aca="false">IF(A133&lt;&gt;0,IF($G$4=1,A133*($J$18/100),IF($G$4=3,A133*ROUND($J$18/30*G133/100,8),(($D$9-$D$3)/$D$4)))+(IF($G$5="S",F133,0)),0)</f>
        <v>0</v>
      </c>
      <c r="F133" s="3" t="n">
        <f aca="false">IF($G$6="S",0,IF(A133&gt;0,($D$13-$D$3)/$D$4,0))</f>
        <v>0</v>
      </c>
      <c r="G133" s="28" t="n">
        <v>31</v>
      </c>
      <c r="H133" s="3" t="e">
        <f aca="false">IF(P133&gt;$J$14,L133/(1+(ROUND((POWER((1+(K133/100)),(IF($G$7="D",(IF($J$13&lt;$J$14,P133-$J$14,P133-$J$13)/G133),IF($J$13&lt;$J$14,DATEDIF($J$14,P133,"m")+1,DATEDIF($J$13,P133,"m")+1))))-1)*100,10)/100)),L133)</f>
        <v>#DIV/0!</v>
      </c>
      <c r="K133" s="30" t="n">
        <f aca="false">IF(A133&lt;&gt;0,IF($G$4=1,$D$5/100,IF($G$4=3,ROUND($D$5/30*G133/100,8),(($D$9-$D$3)/$D$4)))+(IF($G$5="S",F133,0)),0)*100</f>
        <v>0</v>
      </c>
      <c r="L133" s="3" t="e">
        <f aca="false">C133/$J$11*$J$12</f>
        <v>#DIV/0!</v>
      </c>
      <c r="M133" s="3" t="e">
        <f aca="false">D133/$J$11*$J$12</f>
        <v>#DIV/0!</v>
      </c>
      <c r="N133" s="3" t="e">
        <f aca="false">E133/$J$11*$J$12</f>
        <v>#DIV/0!</v>
      </c>
      <c r="O133" s="3" t="e">
        <f aca="false">L133-C133</f>
        <v>#DIV/0!</v>
      </c>
      <c r="P133" s="1" t="n">
        <v>46670</v>
      </c>
    </row>
    <row r="134" customFormat="false" ht="12.75" hidden="false" customHeight="false" outlineLevel="0" collapsed="false">
      <c r="A134" s="3" t="n">
        <f aca="false">IF(A133-D133&lt;0,0,A133-D133)</f>
        <v>0</v>
      </c>
      <c r="C134" s="27" t="n">
        <f aca="false">IF(A134&gt;1,$A$18*$B$18+F134,0)</f>
        <v>0</v>
      </c>
      <c r="D134" s="3" t="n">
        <f aca="false">IF(A134&gt;0,C134-E134+IF($G$5="S",0,F134),0)</f>
        <v>0</v>
      </c>
      <c r="E134" s="3" t="n">
        <f aca="false">IF(A134&lt;&gt;0,IF($G$4=1,A134*($J$18/100),IF($G$4=3,A134*ROUND($J$18/30*G134/100,8),(($D$9-$D$3)/$D$4)))+(IF($G$5="S",F134,0)),0)</f>
        <v>0</v>
      </c>
      <c r="F134" s="3" t="n">
        <f aca="false">IF($G$6="S",0,IF(A134&gt;0,($D$13-$D$3)/$D$4,0))</f>
        <v>0</v>
      </c>
      <c r="G134" s="28" t="n">
        <v>30</v>
      </c>
      <c r="H134" s="34" t="e">
        <f aca="false">IF(P134&gt;$J$14,L134/(1+(ROUND((POWER((1+(K134/100)),(IF($G$7="D",(IF($J$13&lt;$J$14,P134-$J$14,P134-$J$13)/G134),IF($J$13&lt;$J$14,DATEDIF($J$14,P134,"m")+1,DATEDIF($J$13,P134,"m")+1))))-1)*100,10)/100)),L134)</f>
        <v>#DIV/0!</v>
      </c>
      <c r="K134" s="30" t="n">
        <f aca="false">IF(A134&lt;&gt;0,IF($G$4=1,$D$5/100,IF($G$4=3,ROUND($D$5/30*G134/100,8),(($D$9-$D$3)/$D$4)))+(IF($G$5="S",F134,0)),0)*100</f>
        <v>0</v>
      </c>
      <c r="L134" s="3" t="e">
        <f aca="false">C134/$J$11*$J$12</f>
        <v>#DIV/0!</v>
      </c>
      <c r="M134" s="3" t="e">
        <f aca="false">D134/$J$11*$J$12</f>
        <v>#DIV/0!</v>
      </c>
      <c r="N134" s="3" t="e">
        <f aca="false">E134/$J$11*$J$12</f>
        <v>#DIV/0!</v>
      </c>
      <c r="O134" s="3" t="e">
        <f aca="false">L134-C134</f>
        <v>#DIV/0!</v>
      </c>
      <c r="P134" s="1" t="n">
        <v>46701</v>
      </c>
      <c r="R134" s="0" t="e">
        <f aca="false">L134/(1+ROUND((POWER((1+(K134/100)),DATEDIF($J$14,P134,"m")+1)-1),10))</f>
        <v>#DIV/0!</v>
      </c>
    </row>
    <row r="135" customFormat="false" ht="12.75" hidden="false" customHeight="false" outlineLevel="0" collapsed="false">
      <c r="A135" s="3" t="n">
        <f aca="false">IF(A134-D134&lt;0,0,A134-D134)</f>
        <v>0</v>
      </c>
      <c r="C135" s="27" t="n">
        <f aca="false">IF(A135&gt;1,$A$18*$B$18+F135,0)</f>
        <v>0</v>
      </c>
      <c r="D135" s="3" t="n">
        <f aca="false">IF(A135&gt;0,C135-E135+IF($G$5="S",0,F135),0)</f>
        <v>0</v>
      </c>
      <c r="E135" s="3" t="n">
        <f aca="false">IF(A135&lt;&gt;0,IF($G$4=1,A135*($J$18/100),IF($G$4=3,A135*ROUND($J$18/30*G135/100,8),(($D$9-$D$3)/$D$4)))+(IF($G$5="S",F135,0)),0)</f>
        <v>0</v>
      </c>
      <c r="F135" s="3" t="n">
        <f aca="false">IF($G$6="S",0,IF(A135&gt;0,($D$13-$D$3)/$D$4,0))</f>
        <v>0</v>
      </c>
      <c r="G135" s="28" t="n">
        <v>31</v>
      </c>
      <c r="H135" s="34" t="e">
        <f aca="false">IF(P135&gt;$J$14,L135/(1+(ROUND((POWER((1+(K135/100)),(IF($G$7="D",(IF($J$13&lt;$J$14,P135-$J$14,P135-$J$13)/G135),IF($J$13&lt;$J$14,DATEDIF($J$14,P135,"m")+1,DATEDIF($J$13,P135,"m")+1))))-1)*100,10)/100)),L135)</f>
        <v>#DIV/0!</v>
      </c>
      <c r="K135" s="30" t="n">
        <f aca="false">IF(A135&lt;&gt;0,IF($G$4=1,$D$5/100,IF($G$4=3,ROUND($D$5/30*G135/100,8),(($D$9-$D$3)/$D$4)))+(IF($G$5="S",F135,0)),0)*100</f>
        <v>0</v>
      </c>
      <c r="L135" s="3" t="e">
        <f aca="false">C135/$J$11*$J$12</f>
        <v>#DIV/0!</v>
      </c>
      <c r="M135" s="3" t="e">
        <f aca="false">D135/$J$11*$J$12</f>
        <v>#DIV/0!</v>
      </c>
      <c r="N135" s="3" t="e">
        <f aca="false">E135/$J$11*$J$12</f>
        <v>#DIV/0!</v>
      </c>
      <c r="O135" s="3" t="e">
        <f aca="false">L135-C135</f>
        <v>#DIV/0!</v>
      </c>
      <c r="P135" s="1" t="n">
        <v>46731</v>
      </c>
      <c r="R135" s="0" t="e">
        <f aca="false">L135/(1+ROUND((POWER((1+(K135/100)),DATEDIF($J$14,P135,"m")+1)-1),10))</f>
        <v>#DIV/0!</v>
      </c>
    </row>
    <row r="136" customFormat="false" ht="12.75" hidden="false" customHeight="false" outlineLevel="0" collapsed="false">
      <c r="A136" s="3" t="n">
        <f aca="false">IF(A135-D135&lt;0,0,A135-D135)</f>
        <v>0</v>
      </c>
      <c r="C136" s="27" t="n">
        <f aca="false">IF(A136&gt;1,$A$18*$B$18+F136,0)</f>
        <v>0</v>
      </c>
      <c r="D136" s="3" t="n">
        <f aca="false">IF(A136&gt;0,C136-E136+IF($G$5="S",0,F136),0)</f>
        <v>0</v>
      </c>
      <c r="E136" s="3" t="n">
        <f aca="false">IF(A136&lt;&gt;0,IF($G$4=1,A136*($J$18/100),IF($G$4=3,A136*ROUND($J$18/30*G136/100,8),(($D$9-$D$3)/$D$4)))+(IF($G$5="S",F136,0)),0)</f>
        <v>0</v>
      </c>
      <c r="F136" s="3" t="n">
        <f aca="false">IF($G$6="S",0,IF(A136&gt;0,($D$13-$D$3)/$D$4,0))</f>
        <v>0</v>
      </c>
      <c r="G136" s="28" t="n">
        <v>30</v>
      </c>
      <c r="H136" s="3" t="e">
        <f aca="false">IF(P136&gt;$J$14,L136/(1+(ROUND((POWER((1+(K136/100)),(IF($G$7="D",(IF($J$13&lt;$J$14,P136-$J$14,P136-$J$13)/G136),IF($J$13&lt;$J$14,DATEDIF($J$14,P136,"m")+1,DATEDIF($J$13,P136,"m")+1))))-1)*100,10)/100)),L136)</f>
        <v>#DIV/0!</v>
      </c>
      <c r="K136" s="30" t="n">
        <f aca="false">IF(A136&lt;&gt;0,IF($G$4=1,$D$5/100,IF($G$4=3,ROUND($D$5/30*G136/100,8),(($D$9-$D$3)/$D$4)))+(IF($G$5="S",F136,0)),0)*100</f>
        <v>0</v>
      </c>
      <c r="L136" s="3" t="e">
        <f aca="false">C136/$J$11*$J$12</f>
        <v>#DIV/0!</v>
      </c>
      <c r="M136" s="3" t="e">
        <f aca="false">D136/$J$11*$J$12</f>
        <v>#DIV/0!</v>
      </c>
      <c r="N136" s="3" t="e">
        <f aca="false">E136/$J$11*$J$12</f>
        <v>#DIV/0!</v>
      </c>
      <c r="O136" s="3" t="e">
        <f aca="false">L136-C136</f>
        <v>#DIV/0!</v>
      </c>
      <c r="P136" s="1" t="n">
        <v>46762</v>
      </c>
    </row>
    <row r="137" customFormat="false" ht="12.75" hidden="false" customHeight="false" outlineLevel="0" collapsed="false">
      <c r="A137" s="3" t="n">
        <f aca="false">IF(A136-D136&lt;0,0,A136-D136)</f>
        <v>0</v>
      </c>
      <c r="C137" s="27" t="n">
        <f aca="false">IF(A137&gt;1,$A$18*$B$18+F137,0)</f>
        <v>0</v>
      </c>
      <c r="D137" s="3" t="n">
        <f aca="false">IF(A137&gt;0,C137-E137+IF($G$5="S",0,F137),0)</f>
        <v>0</v>
      </c>
      <c r="E137" s="3" t="n">
        <f aca="false">IF(A137&lt;&gt;0,IF($G$4=1,A137*($J$18/100),IF($G$4=3,A137*ROUND($J$18/30*G137/100,8),(($D$9-$D$3)/$D$4)))+(IF($G$5="S",F137,0)),0)</f>
        <v>0</v>
      </c>
      <c r="F137" s="3" t="n">
        <f aca="false">IF($G$6="S",0,IF(A137&gt;0,($D$13-$D$3)/$D$4,0))</f>
        <v>0</v>
      </c>
      <c r="G137" s="28" t="n">
        <v>31</v>
      </c>
      <c r="H137" s="3" t="e">
        <f aca="false">IF(P137&gt;$J$14,L137/(1+(ROUND((POWER((1+(K137/100)),(IF($G$7="D",(IF($J$13&lt;$J$14,P137-$J$14,P137-$J$13)/G137),IF($J$13&lt;$J$14,DATEDIF($J$14,P137,"m")+1,DATEDIF($J$13,P137,"m")+1))))-1)*100,10)/100)),L137)</f>
        <v>#DIV/0!</v>
      </c>
      <c r="K137" s="30" t="n">
        <f aca="false">IF(A137&lt;&gt;0,IF($G$4=1,$D$5/100,IF($G$4=3,ROUND($D$5/30*G137/100,8),(($D$9-$D$3)/$D$4)))+(IF($G$5="S",F137,0)),0)*100</f>
        <v>0</v>
      </c>
      <c r="L137" s="3" t="e">
        <f aca="false">C137/$J$11*$J$12</f>
        <v>#DIV/0!</v>
      </c>
      <c r="M137" s="3" t="e">
        <f aca="false">D137/$J$11*$J$12</f>
        <v>#DIV/0!</v>
      </c>
      <c r="N137" s="3" t="e">
        <f aca="false">E137/$J$11*$J$12</f>
        <v>#DIV/0!</v>
      </c>
      <c r="O137" s="3" t="e">
        <f aca="false">L137-C137</f>
        <v>#DIV/0!</v>
      </c>
      <c r="P137" s="1" t="n">
        <v>46793</v>
      </c>
    </row>
    <row r="138" customFormat="false" ht="12.75" hidden="false" customHeight="false" outlineLevel="0" collapsed="false">
      <c r="A138" s="3" t="n">
        <f aca="false">IF(A137-D137&lt;0,0,A137-D137)</f>
        <v>0</v>
      </c>
      <c r="C138" s="3" t="n">
        <f aca="false">IF(A138&gt;1,$A$18*$B$18+F138,0)</f>
        <v>0</v>
      </c>
      <c r="D138" s="3" t="n">
        <f aca="false">IF(A138&gt;0,C138-E138+IF($G$5="S",0,F138),0)</f>
        <v>0</v>
      </c>
      <c r="E138" s="3" t="n">
        <f aca="false">IF(A138&lt;&gt;0,IF($G$4=1,A138*($J$18/100),IF($G$4=3,A138*ROUND($J$18/30*G138/100,8),(($D$9-$D$3)/$D$4)))+(IF($G$5="S",F138,0)),0)</f>
        <v>0</v>
      </c>
      <c r="F138" s="3" t="n">
        <f aca="false">IF($G$6="S",0,IF(A138&gt;0,($D$13-$D$3)/$D$4,0))</f>
        <v>0</v>
      </c>
      <c r="G138" s="28" t="n">
        <v>0</v>
      </c>
      <c r="H138" s="3" t="n">
        <f aca="false">IF(P138&gt;$J$14,C138/(1+(ROUND((POWER((1+(K138/100)),(IF($G$7="D",(IF($J$13&lt;$J$14,P138-$J$14,P138-$J$13)/G138),IF($J$13&lt;$J$14,DATEDIF($J$14,P138,"m")+1,DATEDIF($J$13,P138,"m")+1))))-1)*100,10)/100)),C138)</f>
        <v>0</v>
      </c>
      <c r="L138" s="3" t="e">
        <f aca="false">C138/$J$11*$J$12</f>
        <v>#DIV/0!</v>
      </c>
      <c r="M138" s="3" t="e">
        <f aca="false">D138/$J$11*$J$12</f>
        <v>#DIV/0!</v>
      </c>
      <c r="N138" s="3" t="e">
        <f aca="false">E138/$J$11*$J$12</f>
        <v>#DIV/0!</v>
      </c>
      <c r="O138" s="3" t="e">
        <f aca="false">L138-C138</f>
        <v>#DIV/0!</v>
      </c>
      <c r="P138" s="1" t="n">
        <v>46822</v>
      </c>
      <c r="R138" s="5"/>
    </row>
    <row r="139" customFormat="false" ht="12.75" hidden="false" customHeight="false" outlineLevel="0" collapsed="false">
      <c r="A139" s="3" t="n">
        <f aca="false">IF(A138-D138&lt;0,0,A138-D138)</f>
        <v>0</v>
      </c>
      <c r="C139" s="3" t="n">
        <f aca="false">IF(A139&gt;1,$A$18*$B$18+F139,0)</f>
        <v>0</v>
      </c>
      <c r="D139" s="3" t="n">
        <f aca="false">IF(A139&gt;0,C139-E139+IF($G$5="S",0,F139),0)</f>
        <v>0</v>
      </c>
      <c r="E139" s="3" t="n">
        <f aca="false">IF(A139&lt;&gt;0,IF($G$4=1,A139*($J$18/100),IF($G$4=3,A139*ROUND($J$18/30*G139/100,8),(($D$9-$D$3)/$D$4)))+(IF($G$5="S",F139,0)),0)</f>
        <v>0</v>
      </c>
      <c r="F139" s="3" t="n">
        <f aca="false">IF($G$6="S",0,IF(A139&gt;0,($D$13-$D$3)/$D$4,0))</f>
        <v>0</v>
      </c>
      <c r="G139" s="28" t="n">
        <v>0</v>
      </c>
      <c r="H139" s="3" t="n">
        <f aca="false">IF(P139&gt;$J$14,C139/(1+(ROUND((POWER((1+(K139/100)),(IF($G$7="D",(IF($J$13&lt;$J$14,P139-$J$14,P139-$J$13)/G139),IF($J$13&lt;$J$14,DATEDIF($J$14,P139,"m")+1,DATEDIF($J$13,P139,"m")+1))))-1)*100,10)/100)),C139)</f>
        <v>0</v>
      </c>
      <c r="L139" s="3" t="e">
        <f aca="false">C139/$J$11*$J$12</f>
        <v>#DIV/0!</v>
      </c>
      <c r="M139" s="3" t="e">
        <f aca="false">D139/$J$11*$J$12</f>
        <v>#DIV/0!</v>
      </c>
      <c r="N139" s="3" t="e">
        <f aca="false">E139/$J$11*$J$12</f>
        <v>#DIV/0!</v>
      </c>
      <c r="O139" s="3" t="e">
        <f aca="false">L139-C139</f>
        <v>#DIV/0!</v>
      </c>
      <c r="P139" s="1" t="n">
        <v>46853</v>
      </c>
    </row>
    <row r="140" customFormat="false" ht="12.75" hidden="false" customHeight="false" outlineLevel="0" collapsed="false">
      <c r="A140" s="3" t="n">
        <f aca="false">IF(A139-D139&lt;0,0,A139-D139)</f>
        <v>0</v>
      </c>
      <c r="C140" s="3" t="n">
        <f aca="false">IF(A140&gt;1,$A$18*$B$18+F140,0)</f>
        <v>0</v>
      </c>
      <c r="D140" s="3" t="n">
        <f aca="false">IF(A140&gt;0,C140-E140+IF($G$5="S",0,F140),0)</f>
        <v>0</v>
      </c>
      <c r="E140" s="3" t="n">
        <f aca="false">IF(A140&lt;&gt;0,IF($G$4=1,A140*($J$18/100),IF($G$4=3,A140*ROUND($J$18/30*G140/100,8),(($D$9-$D$3)/$D$4)))+(IF($G$5="S",F140,0)),0)</f>
        <v>0</v>
      </c>
      <c r="F140" s="3" t="n">
        <f aca="false">IF($G$6="S",0,IF(A140&gt;0,($D$13-$D$3)/$D$4,0))</f>
        <v>0</v>
      </c>
      <c r="G140" s="28"/>
      <c r="H140" s="3" t="n">
        <f aca="false">IF(P140&gt;$J$14,C140/(1+(ROUND((POWER((1+(K140/100)),(IF($G$7="D",(IF($J$13&lt;$J$14,P140-$J$14,P140-$J$13)/G140),IF($J$13&lt;$J$14,DATEDIF($J$14,P140,"m")+1,DATEDIF($J$13,P140,"m")+1))))-1)*100,10)/100)),C140)</f>
        <v>0</v>
      </c>
      <c r="L140" s="3" t="e">
        <f aca="false">C140/$J$11*$J$12</f>
        <v>#DIV/0!</v>
      </c>
      <c r="M140" s="3" t="e">
        <f aca="false">D140/$J$11*$J$12</f>
        <v>#DIV/0!</v>
      </c>
      <c r="N140" s="3" t="e">
        <f aca="false">E140/$J$11*$J$12</f>
        <v>#DIV/0!</v>
      </c>
      <c r="O140" s="3" t="e">
        <f aca="false">L140-C140</f>
        <v>#DIV/0!</v>
      </c>
      <c r="P140" s="1" t="n">
        <v>46883</v>
      </c>
    </row>
    <row r="141" customFormat="false" ht="12.75" hidden="false" customHeight="false" outlineLevel="0" collapsed="false">
      <c r="A141" s="3" t="n">
        <f aca="false">IF(A140-D140&lt;0,0,A140-D140)</f>
        <v>0</v>
      </c>
      <c r="C141" s="3" t="n">
        <f aca="false">IF(A141&gt;1,$A$18*$B$18+F141,0)</f>
        <v>0</v>
      </c>
      <c r="D141" s="3" t="n">
        <f aca="false">IF(A141&gt;0,C141-E141+IF($G$5="S",0,F141),0)</f>
        <v>0</v>
      </c>
      <c r="E141" s="3" t="n">
        <f aca="false">IF(A141&lt;&gt;0,IF($G$4=1,A141*($J$18/100),IF($G$4=3,A141*ROUND($J$18/30*G141/100,8),(($D$9-$D$3)/$D$4)))+(IF($G$5="S",F141,0)),0)</f>
        <v>0</v>
      </c>
      <c r="F141" s="3" t="n">
        <f aca="false">IF($G$6="S",0,IF(A141&gt;0,($D$13-$D$3)/$D$4,0))</f>
        <v>0</v>
      </c>
      <c r="G141" s="28"/>
      <c r="H141" s="3" t="n">
        <f aca="false">IF(P141&gt;$J$14,C141/(1+(ROUND((POWER((1+(K141/100)),(IF($G$7="D",(IF($J$13&lt;$J$14,P141-$J$14,P141-$J$13)/G141),IF($J$13&lt;$J$14,DATEDIF($J$14,P141,"m")+1,DATEDIF($J$13,P141,"m")+1))))-1)*100,10)/100)),C141)</f>
        <v>0</v>
      </c>
      <c r="L141" s="3" t="e">
        <f aca="false">C141/$J$11*$J$12</f>
        <v>#DIV/0!</v>
      </c>
      <c r="M141" s="3" t="e">
        <f aca="false">D141/$J$11*$J$12</f>
        <v>#DIV/0!</v>
      </c>
      <c r="N141" s="3" t="e">
        <f aca="false">E141/$J$11*$J$12</f>
        <v>#DIV/0!</v>
      </c>
      <c r="O141" s="3" t="e">
        <f aca="false">L141-C141</f>
        <v>#DIV/0!</v>
      </c>
      <c r="P141" s="1" t="n">
        <v>46914</v>
      </c>
    </row>
    <row r="142" customFormat="false" ht="12.75" hidden="false" customHeight="false" outlineLevel="0" collapsed="false">
      <c r="A142" s="3" t="n">
        <f aca="false">IF(A141-D141&lt;0,0,A141-D141)</f>
        <v>0</v>
      </c>
      <c r="C142" s="3" t="n">
        <f aca="false">IF(A142&gt;1,$A$18*$B$18+F142,0)</f>
        <v>0</v>
      </c>
      <c r="D142" s="3" t="n">
        <f aca="false">IF(A142&gt;0,C142-E142+IF($G$5="S",0,F142),0)</f>
        <v>0</v>
      </c>
      <c r="E142" s="3" t="n">
        <f aca="false">IF(A142&lt;&gt;0,IF($G$4=1,A142*($J$18/100),IF($G$4=3,A142*ROUND($J$18/30*G142/100,8),(($D$9-$D$3)/$D$4)))+(IF($G$5="S",F142,0)),0)</f>
        <v>0</v>
      </c>
      <c r="F142" s="3" t="n">
        <f aca="false">IF($G$6="S",0,IF(A142&gt;0,($D$13-$D$3)/$D$4,0))</f>
        <v>0</v>
      </c>
      <c r="G142" s="28"/>
      <c r="H142" s="3" t="n">
        <f aca="false">IF(P142&gt;$J$14,C142/(1+(ROUND((POWER((1+(K142/100)),(IF($G$7="D",(IF($J$13&lt;$J$14,P142-$J$14,P142-$J$13)/G142),IF($J$13&lt;$J$14,DATEDIF($J$14,P142,"m")+1,DATEDIF($J$13,P142,"m")+1))))-1)*100,10)/100)),C142)</f>
        <v>0</v>
      </c>
      <c r="L142" s="3" t="e">
        <f aca="false">C142/$J$11*$J$12</f>
        <v>#DIV/0!</v>
      </c>
      <c r="M142" s="3" t="e">
        <f aca="false">D142/$J$11*$J$12</f>
        <v>#DIV/0!</v>
      </c>
      <c r="N142" s="3" t="e">
        <f aca="false">E142/$J$11*$J$12</f>
        <v>#DIV/0!</v>
      </c>
      <c r="O142" s="3" t="e">
        <f aca="false">L142-C142</f>
        <v>#DIV/0!</v>
      </c>
      <c r="P142" s="1" t="n">
        <v>46944</v>
      </c>
    </row>
    <row r="143" customFormat="false" ht="12.75" hidden="false" customHeight="false" outlineLevel="0" collapsed="false">
      <c r="A143" s="3" t="n">
        <f aca="false">IF(A142-D142&lt;0,0,A142-D142)</f>
        <v>0</v>
      </c>
      <c r="C143" s="3" t="n">
        <f aca="false">IF(A143&gt;1,$A$18*$B$18+F143,0)</f>
        <v>0</v>
      </c>
      <c r="D143" s="3" t="n">
        <f aca="false">IF(A143&gt;0,C143-E143+IF($G$5="S",0,F143),0)</f>
        <v>0</v>
      </c>
      <c r="E143" s="3" t="n">
        <f aca="false">IF(A143&lt;&gt;0,IF($G$4=1,A143*($J$18/100),IF($G$4=3,A143*ROUND($J$18/30*G143/100,8),(($D$9-$D$3)/$D$4)))+(IF($G$5="S",F143,0)),0)</f>
        <v>0</v>
      </c>
      <c r="F143" s="3" t="n">
        <f aca="false">IF($G$6="S",0,IF(A143&gt;0,($D$13-$D$3)/$D$4,0))</f>
        <v>0</v>
      </c>
      <c r="G143" s="28"/>
      <c r="H143" s="3" t="n">
        <f aca="false">IF(P143&gt;$J$14,C143/(1+(ROUND((POWER((1+(K143/100)),(IF($G$7="D",(IF($J$13&lt;$J$14,P143-$J$14,P143-$J$13)/G143),IF($J$13&lt;$J$14,DATEDIF($J$14,P143,"m")+1,DATEDIF($J$13,P143,"m")+1))))-1)*100,10)/100)),C143)</f>
        <v>0</v>
      </c>
      <c r="L143" s="3" t="e">
        <f aca="false">C143/$J$11*$J$12</f>
        <v>#DIV/0!</v>
      </c>
      <c r="M143" s="3" t="e">
        <f aca="false">D143/$J$11*$J$12</f>
        <v>#DIV/0!</v>
      </c>
      <c r="N143" s="3" t="e">
        <f aca="false">E143/$J$11*$J$12</f>
        <v>#DIV/0!</v>
      </c>
      <c r="O143" s="3" t="e">
        <f aca="false">L143-C143</f>
        <v>#DIV/0!</v>
      </c>
      <c r="P143" s="1" t="n">
        <v>46975</v>
      </c>
    </row>
    <row r="144" customFormat="false" ht="12.75" hidden="false" customHeight="false" outlineLevel="0" collapsed="false">
      <c r="A144" s="3" t="n">
        <f aca="false">IF(A143-D143&lt;0,0,A143-D143)</f>
        <v>0</v>
      </c>
      <c r="C144" s="3" t="n">
        <f aca="false">IF(A144&gt;1,$A$18*$B$18+F144,0)</f>
        <v>0</v>
      </c>
      <c r="D144" s="3" t="n">
        <f aca="false">IF(A144&gt;0,C144-E144+IF($G$5="S",0,F144),0)</f>
        <v>0</v>
      </c>
      <c r="E144" s="3" t="n">
        <f aca="false">IF(A144&lt;&gt;0,IF($G$4=1,A144*($J$18/100),IF($G$4=3,A144*ROUND($J$18/30*G144/100,8),(($D$9-$D$3)/$D$4)))+(IF($G$5="S",F144,0)),0)</f>
        <v>0</v>
      </c>
      <c r="F144" s="3" t="n">
        <f aca="false">IF($G$6="S",0,IF(A144&gt;0,($D$13-$D$3)/$D$4,0))</f>
        <v>0</v>
      </c>
      <c r="G144" s="28"/>
      <c r="H144" s="3" t="n">
        <f aca="false">IF(P144&gt;$J$14,C144/(1+(ROUND((POWER((1+(K144/100)),(IF($G$7="D",(IF($J$13&lt;$J$14,P144-$J$14,P144-$J$13)/G144),IF($J$13&lt;$J$14,DATEDIF($J$14,P144,"m")+1,DATEDIF($J$13,P144,"m")+1))))-1)*100,10)/100)),C144)</f>
        <v>0</v>
      </c>
      <c r="L144" s="3" t="e">
        <f aca="false">C144/$J$11*$J$12</f>
        <v>#DIV/0!</v>
      </c>
      <c r="M144" s="3" t="e">
        <f aca="false">D144/$J$11*$J$12</f>
        <v>#DIV/0!</v>
      </c>
      <c r="N144" s="3" t="e">
        <f aca="false">E144/$J$11*$J$12</f>
        <v>#DIV/0!</v>
      </c>
      <c r="O144" s="3" t="e">
        <f aca="false">L144-C144</f>
        <v>#DIV/0!</v>
      </c>
      <c r="P144" s="1" t="n">
        <v>47006</v>
      </c>
    </row>
    <row r="145" customFormat="false" ht="12.75" hidden="false" customHeight="false" outlineLevel="0" collapsed="false">
      <c r="A145" s="3" t="n">
        <f aca="false">IF(A144-D144&lt;0,0,A144-D144)</f>
        <v>0</v>
      </c>
      <c r="C145" s="3" t="n">
        <f aca="false">IF(A145&gt;1,$A$18*$B$18+F145,0)</f>
        <v>0</v>
      </c>
      <c r="D145" s="3" t="n">
        <f aca="false">IF(A145&gt;0,C145-E145+IF($G$5="S",0,F145),0)</f>
        <v>0</v>
      </c>
      <c r="E145" s="3" t="n">
        <f aca="false">IF(A145&lt;&gt;0,IF($G$4=1,A145*($J$18/100),IF($G$4=3,A145*ROUND($J$18/30*G145/100,8),(($D$9-$D$3)/$D$4)))+(IF($G$5="S",F145,0)),0)</f>
        <v>0</v>
      </c>
      <c r="F145" s="3" t="n">
        <f aca="false">IF($G$6="S",0,IF(A145&gt;0,($D$13-$D$3)/$D$4,0))</f>
        <v>0</v>
      </c>
      <c r="G145" s="28"/>
      <c r="H145" s="3" t="n">
        <f aca="false">IF(P145&gt;$J$14,C145/(1+(ROUND((POWER((1+(K145/100)),(IF($G$7="D",(IF($J$13&lt;$J$14,P145-$J$14,P145-$J$13)/G145),IF($J$13&lt;$J$14,DATEDIF($J$14,P145,"m")+1,DATEDIF($J$13,P145,"m")+1))))-1)*100,10)/100)),C145)</f>
        <v>0</v>
      </c>
      <c r="L145" s="3" t="e">
        <f aca="false">C145/$J$11*$J$12</f>
        <v>#DIV/0!</v>
      </c>
      <c r="M145" s="3" t="e">
        <f aca="false">D145/$J$11*$J$12</f>
        <v>#DIV/0!</v>
      </c>
      <c r="N145" s="3" t="e">
        <f aca="false">E145/$J$11*$J$12</f>
        <v>#DIV/0!</v>
      </c>
      <c r="O145" s="3" t="e">
        <f aca="false">L145-C145</f>
        <v>#DIV/0!</v>
      </c>
      <c r="P145" s="1" t="n">
        <v>47036</v>
      </c>
    </row>
    <row r="146" customFormat="false" ht="12.75" hidden="false" customHeight="false" outlineLevel="0" collapsed="false">
      <c r="A146" s="3" t="n">
        <f aca="false">IF(A145-D145&lt;0,0,A145-D145)</f>
        <v>0</v>
      </c>
      <c r="C146" s="3" t="n">
        <f aca="false">IF(A146&gt;1,$A$18*$B$18+F146,0)</f>
        <v>0</v>
      </c>
      <c r="D146" s="3" t="n">
        <f aca="false">IF(A146&gt;0,C146-E146+IF($G$5="S",0,F146),0)</f>
        <v>0</v>
      </c>
      <c r="E146" s="3" t="n">
        <f aca="false">IF(A146&lt;&gt;0,IF($G$4=1,A146*($J$18/100),IF($G$4=3,A146*ROUND($J$18/30*G146/100,8),(($D$9-$D$3)/$D$4)))+(IF($G$5="S",F146,0)),0)</f>
        <v>0</v>
      </c>
      <c r="F146" s="3" t="n">
        <f aca="false">IF($G$6="S",0,IF(A146&gt;0,($D$13-$D$3)/$D$4,0))</f>
        <v>0</v>
      </c>
      <c r="G146" s="28"/>
      <c r="H146" s="3" t="n">
        <v>0</v>
      </c>
      <c r="L146" s="3" t="e">
        <f aca="false">C146/$J$11*$J$12</f>
        <v>#DIV/0!</v>
      </c>
      <c r="M146" s="3" t="e">
        <f aca="false">D146/$J$11*$J$12</f>
        <v>#DIV/0!</v>
      </c>
      <c r="N146" s="3" t="e">
        <f aca="false">E146/$J$11*$J$12</f>
        <v>#DIV/0!</v>
      </c>
      <c r="O146" s="3" t="e">
        <f aca="false">L146-C146</f>
        <v>#DIV/0!</v>
      </c>
      <c r="P146" s="1" t="n">
        <v>47067</v>
      </c>
    </row>
    <row r="147" customFormat="false" ht="12.75" hidden="false" customHeight="false" outlineLevel="0" collapsed="false">
      <c r="A147" s="3" t="n">
        <f aca="false">IF(A146-D146&lt;0,0,A146-D146)</f>
        <v>0</v>
      </c>
      <c r="C147" s="3" t="n">
        <f aca="false">IF(A147&gt;1,$A$18*$B$18+F147,0)</f>
        <v>0</v>
      </c>
      <c r="D147" s="3" t="n">
        <f aca="false">IF(A147&gt;0,C147-E147+IF($G$5="S",0,F147),0)</f>
        <v>0</v>
      </c>
      <c r="E147" s="3" t="n">
        <f aca="false">IF(A147&lt;&gt;0,IF($G$4=1,A147*($J$18/100),IF($G$4=3,A147*ROUND($J$18/30*G147/100,8),(($D$9-$D$3)/$D$4)))+(IF($G$5="S",F147,0)),0)</f>
        <v>0</v>
      </c>
      <c r="F147" s="3" t="n">
        <f aca="false">IF($G$6="S",0,IF(A147&gt;0,($D$13-$D$3)/$D$4,0))</f>
        <v>0</v>
      </c>
      <c r="G147" s="28"/>
      <c r="H147" s="3" t="n">
        <v>0</v>
      </c>
      <c r="L147" s="3" t="e">
        <f aca="false">C147/$J$11*$J$12</f>
        <v>#DIV/0!</v>
      </c>
      <c r="M147" s="3" t="e">
        <f aca="false">D147/$J$11*$J$12</f>
        <v>#DIV/0!</v>
      </c>
      <c r="N147" s="3" t="e">
        <f aca="false">E147/$J$11*$J$12</f>
        <v>#DIV/0!</v>
      </c>
      <c r="O147" s="3" t="e">
        <f aca="false">L147-C147</f>
        <v>#DIV/0!</v>
      </c>
      <c r="P147" s="1" t="n">
        <v>47097</v>
      </c>
    </row>
    <row r="148" customFormat="false" ht="12.75" hidden="false" customHeight="false" outlineLevel="0" collapsed="false">
      <c r="A148" s="3" t="n">
        <f aca="false">IF(A147-D147&lt;0,0,A147-D147)</f>
        <v>0</v>
      </c>
      <c r="C148" s="3" t="n">
        <f aca="false">IF(A148&gt;1,$A$18*$B$18+F148,0)</f>
        <v>0</v>
      </c>
      <c r="D148" s="3" t="n">
        <f aca="false">IF(A148&gt;0,C148-E148+IF($G$5="S",0,F148),0)</f>
        <v>0</v>
      </c>
      <c r="E148" s="3" t="n">
        <f aca="false">IF(A148&lt;&gt;0,IF($G$4=1,A148*($J$18/100),IF($G$4=3,A148*ROUND($J$18/30*G148/100,8),(($D$9-$D$3)/$D$4)))+(IF($G$5="S",F148,0)),0)</f>
        <v>0</v>
      </c>
      <c r="F148" s="3" t="n">
        <f aca="false">IF($G$6="S",0,IF(A148&gt;0,($D$13-$D$3)/$D$4,0))</f>
        <v>0</v>
      </c>
      <c r="G148" s="28"/>
      <c r="H148" s="3" t="n">
        <v>0</v>
      </c>
      <c r="L148" s="3" t="e">
        <f aca="false">C148/$J$11*$J$12</f>
        <v>#DIV/0!</v>
      </c>
      <c r="M148" s="3" t="e">
        <f aca="false">D148/$J$11*$J$12</f>
        <v>#DIV/0!</v>
      </c>
      <c r="N148" s="3" t="e">
        <f aca="false">E148/$J$11*$J$12</f>
        <v>#DIV/0!</v>
      </c>
      <c r="O148" s="3" t="e">
        <f aca="false">L148-C148</f>
        <v>#DIV/0!</v>
      </c>
      <c r="P148" s="1" t="n">
        <v>47128</v>
      </c>
    </row>
    <row r="149" customFormat="false" ht="12.75" hidden="false" customHeight="false" outlineLevel="0" collapsed="false">
      <c r="A149" s="3" t="n">
        <f aca="false">IF(A148-D148&lt;0,0,A148-D148)</f>
        <v>0</v>
      </c>
      <c r="C149" s="3" t="n">
        <f aca="false">IF(A149&gt;1,$A$18*$B$18+F149,0)</f>
        <v>0</v>
      </c>
      <c r="D149" s="3" t="n">
        <f aca="false">IF(A149&gt;0,C149-E149+IF($G$5="S",0,F149),0)</f>
        <v>0</v>
      </c>
      <c r="E149" s="3" t="n">
        <f aca="false">IF(A149&lt;&gt;0,IF($G$4=1,A149*($J$18/100),IF($G$4=3,A149*ROUND($J$18/30*G149/100,8),(($D$9-$D$3)/$D$4)))+(IF($G$5="S",F149,0)),0)</f>
        <v>0</v>
      </c>
      <c r="F149" s="3" t="n">
        <f aca="false">IF($G$6="S",0,IF(A149&gt;0,($D$13-$D$3)/$D$4,0))</f>
        <v>0</v>
      </c>
      <c r="G149" s="28"/>
      <c r="H149" s="3" t="n">
        <v>0</v>
      </c>
      <c r="L149" s="3" t="e">
        <f aca="false">C149/$J$11*$J$12</f>
        <v>#DIV/0!</v>
      </c>
      <c r="M149" s="3" t="e">
        <f aca="false">D149/$J$11*$J$12</f>
        <v>#DIV/0!</v>
      </c>
      <c r="N149" s="3" t="e">
        <f aca="false">E149/$J$11*$J$12</f>
        <v>#DIV/0!</v>
      </c>
      <c r="O149" s="3" t="e">
        <f aca="false">L149-C149</f>
        <v>#DIV/0!</v>
      </c>
      <c r="P149" s="1" t="n">
        <v>47159</v>
      </c>
    </row>
    <row r="150" customFormat="false" ht="12.75" hidden="false" customHeight="false" outlineLevel="0" collapsed="false">
      <c r="A150" s="3" t="n">
        <f aca="false">IF(A149-D149&lt;0,0,A149-D149)</f>
        <v>0</v>
      </c>
      <c r="C150" s="3" t="n">
        <f aca="false">IF(A150&gt;1,$A$18*$B$18+F150,0)</f>
        <v>0</v>
      </c>
      <c r="D150" s="3" t="n">
        <f aca="false">IF(A150&gt;0,C150-E150+IF($G$5="S",0,F150),0)</f>
        <v>0</v>
      </c>
      <c r="E150" s="3" t="n">
        <f aca="false">IF(A150&lt;&gt;0,IF($G$4=1,A150*($J$18/100),IF($G$4=3,A150*ROUND($J$18/30*G150/100,8),(($D$9-$D$3)/$D$4)))+(IF($G$5="S",F150,0)),0)</f>
        <v>0</v>
      </c>
      <c r="F150" s="3" t="n">
        <f aca="false">IF($G$6="S",0,IF(A150&gt;0,($D$13-$D$3)/$D$4,0))</f>
        <v>0</v>
      </c>
      <c r="G150" s="28"/>
      <c r="H150" s="3" t="n">
        <v>0</v>
      </c>
      <c r="L150" s="3" t="e">
        <f aca="false">C150/$J$11*$J$12</f>
        <v>#DIV/0!</v>
      </c>
      <c r="M150" s="3" t="e">
        <f aca="false">D150/$J$11*$J$12</f>
        <v>#DIV/0!</v>
      </c>
      <c r="N150" s="3" t="e">
        <f aca="false">E150/$J$11*$J$12</f>
        <v>#DIV/0!</v>
      </c>
      <c r="O150" s="3" t="e">
        <f aca="false">L150-C150</f>
        <v>#DIV/0!</v>
      </c>
      <c r="P150" s="1" t="n">
        <v>47187</v>
      </c>
    </row>
    <row r="151" customFormat="false" ht="12.75" hidden="false" customHeight="false" outlineLevel="0" collapsed="false">
      <c r="A151" s="3" t="n">
        <f aca="false">IF(A150-D150&lt;0,0,A150-D150)</f>
        <v>0</v>
      </c>
      <c r="C151" s="3" t="n">
        <f aca="false">IF(A151&gt;1,$A$18*$B$18+F151,0)</f>
        <v>0</v>
      </c>
      <c r="D151" s="3" t="n">
        <f aca="false">IF(A151&gt;0,C151-E151+IF($G$5="S",0,F151),0)</f>
        <v>0</v>
      </c>
      <c r="E151" s="3" t="n">
        <f aca="false">IF(A151&lt;&gt;0,IF($G$4=1,A151*($J$18/100),IF($G$4=3,A151*ROUND($J$18/30*G151/100,8),(($D$9-$D$3)/$D$4)))+(IF($G$5="S",F151,0)),0)</f>
        <v>0</v>
      </c>
      <c r="F151" s="3" t="n">
        <f aca="false">IF($G$6="S",0,IF(A151&gt;0,($D$13-$D$3)/$D$4,0))</f>
        <v>0</v>
      </c>
      <c r="G151" s="28"/>
      <c r="H151" s="3" t="n">
        <v>0</v>
      </c>
      <c r="L151" s="3" t="e">
        <f aca="false">C151/$J$11*$J$12</f>
        <v>#DIV/0!</v>
      </c>
      <c r="M151" s="3" t="e">
        <f aca="false">D151/$J$11*$J$12</f>
        <v>#DIV/0!</v>
      </c>
      <c r="N151" s="3" t="e">
        <f aca="false">E151/$J$11*$J$12</f>
        <v>#DIV/0!</v>
      </c>
      <c r="O151" s="3" t="e">
        <f aca="false">L151-C151</f>
        <v>#DIV/0!</v>
      </c>
      <c r="P151" s="1" t="n">
        <v>47218</v>
      </c>
    </row>
    <row r="152" customFormat="false" ht="12.75" hidden="false" customHeight="false" outlineLevel="0" collapsed="false">
      <c r="A152" s="3" t="n">
        <f aca="false">IF(A151-D151&lt;0,0,A151-D151)</f>
        <v>0</v>
      </c>
      <c r="C152" s="3" t="n">
        <f aca="false">IF(A152&gt;1,$A$18*$B$18+F152,0)</f>
        <v>0</v>
      </c>
      <c r="D152" s="3" t="n">
        <f aca="false">IF(A152&gt;0,C152-E152+IF($G$5="S",0,F152),0)</f>
        <v>0</v>
      </c>
      <c r="E152" s="3" t="n">
        <f aca="false">IF(A152&lt;&gt;0,IF($G$4=1,A152*($J$18/100),IF($G$4=3,A152*ROUND($J$18/30*G152/100,8),(($D$9-$D$3)/$D$4)))+(IF($G$5="S",F152,0)),0)</f>
        <v>0</v>
      </c>
      <c r="F152" s="3" t="n">
        <f aca="false">IF($G$6="S",0,IF(A152&gt;0,($D$13-$D$3)/$D$4,0))</f>
        <v>0</v>
      </c>
      <c r="G152" s="28"/>
      <c r="H152" s="3" t="n">
        <v>0</v>
      </c>
      <c r="L152" s="3" t="e">
        <f aca="false">C152/$J$11*$J$12</f>
        <v>#DIV/0!</v>
      </c>
      <c r="M152" s="3" t="e">
        <f aca="false">D152/$J$11*$J$12</f>
        <v>#DIV/0!</v>
      </c>
      <c r="N152" s="3" t="e">
        <f aca="false">E152/$J$11*$J$12</f>
        <v>#DIV/0!</v>
      </c>
      <c r="O152" s="3" t="e">
        <f aca="false">L152-C152</f>
        <v>#DIV/0!</v>
      </c>
      <c r="P152" s="1" t="n">
        <v>47248</v>
      </c>
    </row>
    <row r="153" customFormat="false" ht="12.75" hidden="false" customHeight="false" outlineLevel="0" collapsed="false">
      <c r="A153" s="3" t="n">
        <f aca="false">IF(A152-D152&lt;0,0,A152-D152)</f>
        <v>0</v>
      </c>
      <c r="C153" s="3" t="n">
        <f aca="false">IF(A153&gt;1,$A$18*$B$18+F153,0)</f>
        <v>0</v>
      </c>
      <c r="D153" s="3" t="n">
        <f aca="false">IF(A153&gt;0,C153-E153+IF($G$5="S",0,F153),0)</f>
        <v>0</v>
      </c>
      <c r="E153" s="3" t="n">
        <f aca="false">IF(A153&lt;&gt;0,IF($G$4=1,A153*($J$18/100),IF($G$4=3,A153*ROUND($J$18/30*G153/100,8),(($D$9-$D$3)/$D$4)))+(IF($G$5="S",F153,0)),0)</f>
        <v>0</v>
      </c>
      <c r="F153" s="3" t="n">
        <f aca="false">IF($G$6="S",0,IF(A153&gt;0,($D$13-$D$3)/$D$4,0))</f>
        <v>0</v>
      </c>
      <c r="G153" s="28"/>
      <c r="H153" s="3" t="n">
        <v>0</v>
      </c>
      <c r="L153" s="3" t="e">
        <f aca="false">C153/$J$11*$J$12</f>
        <v>#DIV/0!</v>
      </c>
      <c r="M153" s="3" t="e">
        <f aca="false">D153/$J$11*$J$12</f>
        <v>#DIV/0!</v>
      </c>
      <c r="N153" s="3" t="e">
        <f aca="false">E153/$J$11*$J$12</f>
        <v>#DIV/0!</v>
      </c>
      <c r="O153" s="3" t="e">
        <f aca="false">L153-C153</f>
        <v>#DIV/0!</v>
      </c>
      <c r="P153" s="1" t="n">
        <v>47279</v>
      </c>
    </row>
    <row r="154" customFormat="false" ht="12.75" hidden="false" customHeight="false" outlineLevel="0" collapsed="false">
      <c r="A154" s="3" t="n">
        <f aca="false">IF(A153-D153&lt;0,0,A153-D153)</f>
        <v>0</v>
      </c>
      <c r="C154" s="3" t="n">
        <f aca="false">IF(A154&gt;1,$A$18*$B$18+F154,0)</f>
        <v>0</v>
      </c>
      <c r="D154" s="3" t="n">
        <f aca="false">IF(A154&gt;0,C154-E154+IF($G$5="S",0,F154),0)</f>
        <v>0</v>
      </c>
      <c r="E154" s="3" t="n">
        <f aca="false">IF(A154&lt;&gt;0,IF($G$4=1,A154*($J$18/100),IF($G$4=3,A154*ROUND($J$18/30*G154/100,8),(($D$9-$D$3)/$D$4)))+(IF($G$5="S",F154,0)),0)</f>
        <v>0</v>
      </c>
      <c r="F154" s="3" t="n">
        <f aca="false">IF($G$6="S",0,IF(A154&gt;0,($D$13-$D$3)/$D$4,0))</f>
        <v>0</v>
      </c>
      <c r="G154" s="28"/>
      <c r="H154" s="3" t="n">
        <f aca="false">C154*(1/((1+($D$5/30*G154/100))^ROUND(SUM($G$18:G154)/30,8)))</f>
        <v>0</v>
      </c>
      <c r="L154" s="3" t="e">
        <f aca="false">C154/$J$11*$J$12</f>
        <v>#DIV/0!</v>
      </c>
      <c r="M154" s="3" t="e">
        <f aca="false">D154/$J$11*$J$12</f>
        <v>#DIV/0!</v>
      </c>
      <c r="N154" s="3" t="e">
        <f aca="false">E154/$J$11*$J$12</f>
        <v>#DIV/0!</v>
      </c>
      <c r="O154" s="3" t="e">
        <f aca="false">L154-C154</f>
        <v>#DIV/0!</v>
      </c>
      <c r="P154" s="1" t="n">
        <v>47309</v>
      </c>
    </row>
    <row r="155" customFormat="false" ht="12.75" hidden="false" customHeight="false" outlineLevel="0" collapsed="false">
      <c r="A155" s="3" t="n">
        <f aca="false">IF(A154-D154&lt;0,0,A154-D154)</f>
        <v>0</v>
      </c>
      <c r="C155" s="3" t="n">
        <f aca="false">IF(A155&gt;1,$A$18*$B$18+F155,0)</f>
        <v>0</v>
      </c>
      <c r="D155" s="3" t="n">
        <f aca="false">IF(A155&gt;0,C155-E155+IF($G$5="S",0,F155),0)</f>
        <v>0</v>
      </c>
      <c r="E155" s="3" t="n">
        <f aca="false">IF(A155&lt;&gt;0,IF($G$4=1,A155*($J$18/100),IF($G$4=3,A155*ROUND($J$18/30*G155/100,8),(($D$9-$D$3)/$D$4)))+(IF($G$5="S",F155,0)),0)</f>
        <v>0</v>
      </c>
      <c r="F155" s="3" t="n">
        <f aca="false">IF($G$6="S",0,IF(A155&gt;0,($D$13-$D$3)/$D$4,0))</f>
        <v>0</v>
      </c>
      <c r="G155" s="28"/>
      <c r="H155" s="3" t="n">
        <f aca="false">C155*(1/((1+($D$5/30*G155/100))^ROUND(SUM($G$18:G155)/30,8)))</f>
        <v>0</v>
      </c>
      <c r="L155" s="3" t="e">
        <f aca="false">C155/$J$11*$J$12</f>
        <v>#DIV/0!</v>
      </c>
      <c r="M155" s="3" t="e">
        <f aca="false">D155/$J$11*$J$12</f>
        <v>#DIV/0!</v>
      </c>
      <c r="N155" s="3" t="e">
        <f aca="false">E155/$J$11*$J$12</f>
        <v>#DIV/0!</v>
      </c>
      <c r="O155" s="3" t="e">
        <f aca="false">L155-C155</f>
        <v>#DIV/0!</v>
      </c>
      <c r="P155" s="1" t="n">
        <v>47340</v>
      </c>
    </row>
    <row r="156" customFormat="false" ht="12.75" hidden="false" customHeight="false" outlineLevel="0" collapsed="false">
      <c r="A156" s="3" t="n">
        <f aca="false">IF(A155-D155&lt;0,0,A155-D155)</f>
        <v>0</v>
      </c>
      <c r="C156" s="3" t="n">
        <f aca="false">IF(A156&gt;1,$A$18*$B$18+F156,0)</f>
        <v>0</v>
      </c>
      <c r="D156" s="3" t="n">
        <f aca="false">IF(A156&gt;0,C156-E156+IF($G$5="S",0,F156),0)</f>
        <v>0</v>
      </c>
      <c r="E156" s="3" t="n">
        <f aca="false">IF(A156&lt;&gt;0,IF($G$4=1,A156*($J$18/100),IF($G$4=3,A156*ROUND($J$18/30*G156/100,8),(($D$9-$D$3)/$D$4)))+(IF($G$5="S",F156,0)),0)</f>
        <v>0</v>
      </c>
      <c r="F156" s="3" t="n">
        <f aca="false">IF($G$6="S",0,IF(A156&gt;0,($D$13-$D$3)/$D$4,0))</f>
        <v>0</v>
      </c>
      <c r="G156" s="28"/>
      <c r="H156" s="3" t="n">
        <f aca="false">C156*(1/((1+($D$5/30*G156/100))^ROUND(SUM($G$18:G156)/30,8)))</f>
        <v>0</v>
      </c>
      <c r="L156" s="3" t="e">
        <f aca="false">C156/$J$11*$J$12</f>
        <v>#DIV/0!</v>
      </c>
      <c r="M156" s="3" t="e">
        <f aca="false">D156/$J$11*$J$12</f>
        <v>#DIV/0!</v>
      </c>
      <c r="N156" s="3" t="e">
        <f aca="false">E156/$J$11*$J$12</f>
        <v>#DIV/0!</v>
      </c>
      <c r="O156" s="3" t="e">
        <f aca="false">L156-C156</f>
        <v>#DIV/0!</v>
      </c>
      <c r="P156" s="1" t="n">
        <v>47371</v>
      </c>
    </row>
    <row r="157" customFormat="false" ht="12.75" hidden="false" customHeight="false" outlineLevel="0" collapsed="false">
      <c r="A157" s="3" t="n">
        <f aca="false">IF(A156-D156&lt;0,0,A156-D156)</f>
        <v>0</v>
      </c>
      <c r="C157" s="3" t="n">
        <f aca="false">IF(A157&gt;1,$A$18*$B$18+F157,0)</f>
        <v>0</v>
      </c>
      <c r="D157" s="3" t="n">
        <f aca="false">IF(A157&gt;0,C157-E157+IF($G$5="S",0,F157),0)</f>
        <v>0</v>
      </c>
      <c r="E157" s="3" t="n">
        <f aca="false">IF(A157&lt;&gt;0,IF($G$4=1,A157*($J$18/100),IF($G$4=3,A157*ROUND($J$18/30*G157/100,8),(($D$9-$D$3)/$D$4)))+(IF($G$5="S",F157,0)),0)</f>
        <v>0</v>
      </c>
      <c r="F157" s="3" t="n">
        <f aca="false">IF($G$6="S",0,IF(A157&gt;0,($D$13-$D$3)/$D$4,0))</f>
        <v>0</v>
      </c>
      <c r="G157" s="28"/>
      <c r="H157" s="3" t="n">
        <f aca="false">C157*(1/((1+($D$5/30*G157/100))^ROUND(SUM($G$18:G157)/30,8)))</f>
        <v>0</v>
      </c>
      <c r="L157" s="3" t="e">
        <f aca="false">C157/$J$11*$J$12</f>
        <v>#DIV/0!</v>
      </c>
      <c r="M157" s="3" t="e">
        <f aca="false">D157/$J$11*$J$12</f>
        <v>#DIV/0!</v>
      </c>
      <c r="N157" s="3" t="e">
        <f aca="false">E157/$J$11*$J$12</f>
        <v>#DIV/0!</v>
      </c>
      <c r="O157" s="3" t="e">
        <f aca="false">L157-C157</f>
        <v>#DIV/0!</v>
      </c>
      <c r="P157" s="1" t="n">
        <v>47401</v>
      </c>
    </row>
    <row r="158" customFormat="false" ht="12.75" hidden="false" customHeight="false" outlineLevel="0" collapsed="false">
      <c r="A158" s="3" t="n">
        <f aca="false">IF(A157-D157&lt;0,0,A157-D157)</f>
        <v>0</v>
      </c>
      <c r="C158" s="3" t="n">
        <f aca="false">IF(A158&gt;1,$A$18*$B$18+F158,0)</f>
        <v>0</v>
      </c>
      <c r="D158" s="3" t="n">
        <f aca="false">IF(A158&gt;0,C158-E158+IF($G$5="S",0,F158),0)</f>
        <v>0</v>
      </c>
      <c r="E158" s="3" t="n">
        <f aca="false">IF(A158&lt;&gt;0,IF($G$4=1,A158*($J$18/100),IF($G$4=3,A158*ROUND($J$18/30*G158/100,8),(($D$9-$D$3)/$D$4)))+(IF($G$5="S",F158,0)),0)</f>
        <v>0</v>
      </c>
      <c r="F158" s="3" t="n">
        <f aca="false">IF($G$6="S",0,IF(A158&gt;0,($D$13-$D$3)/$D$4,0))</f>
        <v>0</v>
      </c>
      <c r="G158" s="28"/>
      <c r="H158" s="3" t="n">
        <f aca="false">C158*(1/((1+($D$5/30*G158/100))^ROUND(SUM($G$18:G158)/30,8)))</f>
        <v>0</v>
      </c>
      <c r="L158" s="3" t="e">
        <f aca="false">C158/$J$11*$J$12</f>
        <v>#DIV/0!</v>
      </c>
      <c r="M158" s="3" t="e">
        <f aca="false">D158/$J$11*$J$12</f>
        <v>#DIV/0!</v>
      </c>
      <c r="N158" s="3" t="e">
        <f aca="false">E158/$J$11*$J$12</f>
        <v>#DIV/0!</v>
      </c>
      <c r="O158" s="3" t="e">
        <f aca="false">L158-C158</f>
        <v>#DIV/0!</v>
      </c>
      <c r="P158" s="1" t="n">
        <v>47432</v>
      </c>
    </row>
    <row r="159" customFormat="false" ht="12.75" hidden="false" customHeight="false" outlineLevel="0" collapsed="false">
      <c r="A159" s="3" t="n">
        <f aca="false">IF(A158-D158&lt;0,0,A158-D158)</f>
        <v>0</v>
      </c>
      <c r="C159" s="3" t="n">
        <f aca="false">IF(A159&gt;1,$A$18*$B$18+F159,0)</f>
        <v>0</v>
      </c>
      <c r="D159" s="3" t="n">
        <f aca="false">IF(A159&gt;0,C159-E159+IF($G$5="S",0,F159),0)</f>
        <v>0</v>
      </c>
      <c r="E159" s="3" t="n">
        <f aca="false">IF(A159&lt;&gt;0,IF($G$4=1,A159*($J$18/100),IF($G$4=3,A159*ROUND($J$18/30*G159/100,8),(($D$9-$D$3)/$D$4)))+(IF($G$5="S",F159,0)),0)</f>
        <v>0</v>
      </c>
      <c r="F159" s="3" t="n">
        <f aca="false">IF($G$6="S",0,IF(A159&gt;0,($D$13-$D$3)/$D$4,0))</f>
        <v>0</v>
      </c>
      <c r="G159" s="28"/>
      <c r="H159" s="3" t="n">
        <f aca="false">C159*(1/((1+($D$5/30*G159/100))^ROUND(SUM($G$18:G159)/30,8)))</f>
        <v>0</v>
      </c>
      <c r="L159" s="3" t="e">
        <f aca="false">C159/$J$11*$J$12</f>
        <v>#DIV/0!</v>
      </c>
      <c r="M159" s="3" t="e">
        <f aca="false">D159/$J$11*$J$12</f>
        <v>#DIV/0!</v>
      </c>
      <c r="N159" s="3" t="e">
        <f aca="false">E159/$J$11*$J$12</f>
        <v>#DIV/0!</v>
      </c>
      <c r="O159" s="3" t="e">
        <f aca="false">L159-C159</f>
        <v>#DIV/0!</v>
      </c>
      <c r="P159" s="1" t="n">
        <v>47462</v>
      </c>
    </row>
    <row r="160" customFormat="false" ht="12.75" hidden="false" customHeight="false" outlineLevel="0" collapsed="false">
      <c r="A160" s="3" t="n">
        <f aca="false">IF(A159-D159&lt;0,0,A159-D159)</f>
        <v>0</v>
      </c>
      <c r="C160" s="3" t="n">
        <f aca="false">IF(A160&gt;1,$A$18*$B$18+F160,0)</f>
        <v>0</v>
      </c>
      <c r="D160" s="3" t="n">
        <f aca="false">IF(A160&gt;0,C160-E160+IF($G$5="S",0,F160),0)</f>
        <v>0</v>
      </c>
      <c r="E160" s="3" t="n">
        <f aca="false">IF(A160&lt;&gt;0,IF($G$4=1,A160*($J$18/100),IF($G$4=3,A160*ROUND($J$18/30*G160/100,8),(($D$9-$D$3)/$D$4)))+(IF($G$5="S",F160,0)),0)</f>
        <v>0</v>
      </c>
      <c r="F160" s="3" t="n">
        <f aca="false">IF($G$6="S",0,IF(A160&gt;0,($D$13-$D$3)/$D$4,0))</f>
        <v>0</v>
      </c>
      <c r="G160" s="28"/>
      <c r="H160" s="3" t="n">
        <f aca="false">C160*(1/((1+($D$5/30*G160/100))^ROUND(SUM($G$18:G160)/30,8)))</f>
        <v>0</v>
      </c>
      <c r="L160" s="3" t="e">
        <f aca="false">C160/$J$11*$J$12</f>
        <v>#DIV/0!</v>
      </c>
      <c r="M160" s="3" t="e">
        <f aca="false">D160/$J$11*$J$12</f>
        <v>#DIV/0!</v>
      </c>
      <c r="N160" s="3" t="e">
        <f aca="false">E160/$J$11*$J$12</f>
        <v>#DIV/0!</v>
      </c>
      <c r="O160" s="3" t="e">
        <f aca="false">L160-C160</f>
        <v>#DIV/0!</v>
      </c>
      <c r="P160" s="1" t="n">
        <v>47493</v>
      </c>
    </row>
    <row r="161" customFormat="false" ht="12.75" hidden="false" customHeight="false" outlineLevel="0" collapsed="false">
      <c r="A161" s="3" t="n">
        <f aca="false">IF(A160-D160&lt;0,0,A160-D160)</f>
        <v>0</v>
      </c>
      <c r="C161" s="3" t="n">
        <f aca="false">IF(A161&gt;1,$A$18*$B$18+F161,0)</f>
        <v>0</v>
      </c>
      <c r="D161" s="3" t="n">
        <f aca="false">IF(A161&gt;0,C161-E161+IF($G$5="S",0,F161),0)</f>
        <v>0</v>
      </c>
      <c r="E161" s="3" t="n">
        <f aca="false">IF(A161&lt;&gt;0,IF($G$4=1,A161*($J$18/100),IF($G$4=3,A161*ROUND($J$18/30*G161/100,8),(($D$9-$D$3)/$D$4)))+(IF($G$5="S",F161,0)),0)</f>
        <v>0</v>
      </c>
      <c r="F161" s="3" t="n">
        <f aca="false">IF($G$6="S",0,IF(A161&gt;0,($D$13-$D$3)/$D$4,0))</f>
        <v>0</v>
      </c>
      <c r="G161" s="28"/>
      <c r="H161" s="3" t="n">
        <f aca="false">C161*(1/((1+($D$5/30*G161/100))^ROUND(SUM($G$18:G161)/30,8)))</f>
        <v>0</v>
      </c>
      <c r="L161" s="3" t="e">
        <f aca="false">C161/$J$11*$J$12</f>
        <v>#DIV/0!</v>
      </c>
      <c r="M161" s="3" t="e">
        <f aca="false">D161/$J$11*$J$12</f>
        <v>#DIV/0!</v>
      </c>
      <c r="N161" s="3" t="e">
        <f aca="false">E161/$J$11*$J$12</f>
        <v>#DIV/0!</v>
      </c>
      <c r="O161" s="3" t="e">
        <f aca="false">L161-C161</f>
        <v>#DIV/0!</v>
      </c>
      <c r="P161" s="1" t="n">
        <v>47524</v>
      </c>
    </row>
    <row r="162" customFormat="false" ht="12.75" hidden="false" customHeight="false" outlineLevel="0" collapsed="false">
      <c r="A162" s="3" t="n">
        <f aca="false">IF(A161-D161&lt;0,0,A161-D161)</f>
        <v>0</v>
      </c>
      <c r="C162" s="3" t="n">
        <f aca="false">IF(A162&gt;1,$A$18*$B$18+F162,0)</f>
        <v>0</v>
      </c>
      <c r="D162" s="3" t="n">
        <f aca="false">IF(A162&gt;0,C162-E162+IF($G$5="S",0,F162),0)</f>
        <v>0</v>
      </c>
      <c r="E162" s="3" t="n">
        <f aca="false">IF(A162&lt;&gt;0,IF($G$4=1,A162*($J$18/100),IF($G$4=3,A162*ROUND($J$18/30*G162/100,8),(($D$9-$D$3)/$D$4)))+(IF($G$5="S",F162,0)),0)</f>
        <v>0</v>
      </c>
      <c r="F162" s="3" t="n">
        <f aca="false">IF($G$6="S",0,IF(A162&gt;0,($D$13-$D$3)/$D$4,0))</f>
        <v>0</v>
      </c>
      <c r="G162" s="28"/>
      <c r="H162" s="3" t="n">
        <f aca="false">C162*(1/((1+($D$5/30*G162/100))^ROUND(SUM($G$18:G162)/30,8)))</f>
        <v>0</v>
      </c>
      <c r="L162" s="3" t="e">
        <f aca="false">C162/$J$11*$J$12</f>
        <v>#DIV/0!</v>
      </c>
      <c r="M162" s="3" t="e">
        <f aca="false">D162/$J$11*$J$12</f>
        <v>#DIV/0!</v>
      </c>
      <c r="N162" s="3" t="e">
        <f aca="false">E162/$J$11*$J$12</f>
        <v>#DIV/0!</v>
      </c>
      <c r="O162" s="3" t="e">
        <f aca="false">L162-C162</f>
        <v>#DIV/0!</v>
      </c>
      <c r="P162" s="1" t="n">
        <v>47552</v>
      </c>
    </row>
    <row r="163" customFormat="false" ht="12.75" hidden="false" customHeight="false" outlineLevel="0" collapsed="false">
      <c r="A163" s="3" t="n">
        <f aca="false">IF(A162-D162&lt;0,0,A162-D162)</f>
        <v>0</v>
      </c>
      <c r="C163" s="3" t="n">
        <f aca="false">IF(A163&gt;1,$A$18*$B$18+F163,0)</f>
        <v>0</v>
      </c>
      <c r="D163" s="3" t="n">
        <f aca="false">IF(A163&gt;0,C163-E163+IF($G$5="S",0,F163),0)</f>
        <v>0</v>
      </c>
      <c r="E163" s="3" t="n">
        <f aca="false">IF(A163&lt;&gt;0,IF($G$4=1,A163*($J$18/100),IF($G$4=3,A163*ROUND($J$18/30*G163/100,8),(($D$9-$D$3)/$D$4)))+(IF($G$5="S",F163,0)),0)</f>
        <v>0</v>
      </c>
      <c r="F163" s="3" t="n">
        <f aca="false">IF($G$6="S",0,IF(A163&gt;0,($D$13-$D$3)/$D$4,0))</f>
        <v>0</v>
      </c>
      <c r="G163" s="28"/>
      <c r="H163" s="3" t="n">
        <f aca="false">C163*(1/((1+($D$5/30*G163/100))^ROUND(SUM($G$18:G163)/30,8)))</f>
        <v>0</v>
      </c>
      <c r="L163" s="3" t="e">
        <f aca="false">C163/$J$11*$J$12</f>
        <v>#DIV/0!</v>
      </c>
      <c r="M163" s="3" t="e">
        <f aca="false">D163/$J$11*$J$12</f>
        <v>#DIV/0!</v>
      </c>
      <c r="N163" s="3" t="e">
        <f aca="false">E163/$J$11*$J$12</f>
        <v>#DIV/0!</v>
      </c>
      <c r="O163" s="3" t="e">
        <f aca="false">L163-C163</f>
        <v>#DIV/0!</v>
      </c>
      <c r="P163" s="1" t="n">
        <v>47583</v>
      </c>
    </row>
    <row r="164" customFormat="false" ht="12.75" hidden="false" customHeight="false" outlineLevel="0" collapsed="false">
      <c r="A164" s="3" t="n">
        <f aca="false">IF(A163-D163&lt;0,0,A163-D163)</f>
        <v>0</v>
      </c>
      <c r="C164" s="3" t="n">
        <f aca="false">IF(A164&gt;1,$A$18*$B$18+F164,0)</f>
        <v>0</v>
      </c>
      <c r="D164" s="3" t="n">
        <f aca="false">IF(A164&gt;0,C164-E164+IF($G$5="S",0,F164),0)</f>
        <v>0</v>
      </c>
      <c r="E164" s="3" t="n">
        <f aca="false">IF(A164&lt;&gt;0,IF($G$4=1,A164*($J$18/100),IF($G$4=3,A164*ROUND($J$18/30*G164/100,8),(($D$9-$D$3)/$D$4)))+(IF($G$5="S",F164,0)),0)</f>
        <v>0</v>
      </c>
      <c r="F164" s="3" t="n">
        <f aca="false">IF($G$6="S",0,IF(A164&gt;0,($D$13-$D$3)/$D$4,0))</f>
        <v>0</v>
      </c>
      <c r="G164" s="28"/>
      <c r="H164" s="3" t="n">
        <f aca="false">C164*(1/((1+($D$5/30*G164/100))^ROUND(SUM($G$18:G164)/30,8)))</f>
        <v>0</v>
      </c>
      <c r="L164" s="3" t="e">
        <f aca="false">C164/$J$11*$J$12</f>
        <v>#DIV/0!</v>
      </c>
      <c r="M164" s="3" t="e">
        <f aca="false">D164/$J$11*$J$12</f>
        <v>#DIV/0!</v>
      </c>
      <c r="N164" s="3" t="e">
        <f aca="false">E164/$J$11*$J$12</f>
        <v>#DIV/0!</v>
      </c>
      <c r="O164" s="3" t="e">
        <f aca="false">L164-C164</f>
        <v>#DIV/0!</v>
      </c>
      <c r="P164" s="1" t="n">
        <v>47613</v>
      </c>
    </row>
    <row r="165" customFormat="false" ht="12.75" hidden="false" customHeight="false" outlineLevel="0" collapsed="false">
      <c r="A165" s="3" t="n">
        <f aca="false">IF(A164-D164&lt;0,0,A164-D164)</f>
        <v>0</v>
      </c>
      <c r="C165" s="3" t="n">
        <f aca="false">IF(A165&gt;1,$A$18*$B$18+F165,0)</f>
        <v>0</v>
      </c>
      <c r="D165" s="3" t="n">
        <f aca="false">IF(A165&gt;0,C165-E165+IF($G$5="S",0,F165),0)</f>
        <v>0</v>
      </c>
      <c r="E165" s="3" t="n">
        <f aca="false">IF(A165&lt;&gt;0,IF($G$4=1,A165*($J$18/100),IF($G$4=3,A165*ROUND($J$18/30*G165/100,8),(($D$9-$D$3)/$D$4)))+(IF($G$5="S",F165,0)),0)</f>
        <v>0</v>
      </c>
      <c r="F165" s="3" t="n">
        <f aca="false">IF($G$6="S",0,IF(A165&gt;0,($D$13-$D$3)/$D$4,0))</f>
        <v>0</v>
      </c>
      <c r="G165" s="28"/>
      <c r="H165" s="3" t="n">
        <f aca="false">C165*(1/((1+($D$5/30*G165/100))^ROUND(SUM($G$18:G165)/30,8)))</f>
        <v>0</v>
      </c>
      <c r="L165" s="3" t="e">
        <f aca="false">C165/$J$11*$J$12</f>
        <v>#DIV/0!</v>
      </c>
      <c r="M165" s="3" t="e">
        <f aca="false">D165/$J$11*$J$12</f>
        <v>#DIV/0!</v>
      </c>
      <c r="N165" s="3" t="e">
        <f aca="false">E165/$J$11*$J$12</f>
        <v>#DIV/0!</v>
      </c>
      <c r="O165" s="3" t="e">
        <f aca="false">L165-C165</f>
        <v>#DIV/0!</v>
      </c>
      <c r="P165" s="1" t="n">
        <v>47644</v>
      </c>
    </row>
    <row r="166" customFormat="false" ht="12.75" hidden="false" customHeight="false" outlineLevel="0" collapsed="false">
      <c r="A166" s="3" t="n">
        <f aca="false">IF(A165-D165&lt;0,0,A165-D165)</f>
        <v>0</v>
      </c>
      <c r="C166" s="3" t="n">
        <f aca="false">IF(A166&gt;1,$A$18*$B$18+F166,0)</f>
        <v>0</v>
      </c>
      <c r="D166" s="3" t="n">
        <f aca="false">IF(A166&gt;0,C166-E166+IF($G$5="S",0,F166),0)</f>
        <v>0</v>
      </c>
      <c r="E166" s="3" t="n">
        <f aca="false">IF(A166&lt;&gt;0,IF($G$4=1,A166*($J$18/100),IF($G$4=3,A166*ROUND($J$18/30*G166/100,8),(($D$9-$D$3)/$D$4)))+(IF($G$5="S",F166,0)),0)</f>
        <v>0</v>
      </c>
      <c r="F166" s="3" t="n">
        <f aca="false">IF($G$6="S",0,IF(A166&gt;0,($D$13-$D$3)/$D$4,0))</f>
        <v>0</v>
      </c>
      <c r="G166" s="28"/>
      <c r="H166" s="3" t="n">
        <f aca="false">C166*(1/((1+($D$5/30*G166/100))^ROUND(SUM($G$18:G166)/30,8)))</f>
        <v>0</v>
      </c>
      <c r="L166" s="3" t="e">
        <f aca="false">C166/$J$11*$J$12</f>
        <v>#DIV/0!</v>
      </c>
      <c r="M166" s="3" t="e">
        <f aca="false">D166/$J$11*$J$12</f>
        <v>#DIV/0!</v>
      </c>
      <c r="N166" s="3" t="e">
        <f aca="false">E166/$J$11*$J$12</f>
        <v>#DIV/0!</v>
      </c>
      <c r="O166" s="3" t="e">
        <f aca="false">L166-C166</f>
        <v>#DIV/0!</v>
      </c>
      <c r="P166" s="1" t="n">
        <v>47674</v>
      </c>
    </row>
    <row r="167" customFormat="false" ht="12.75" hidden="false" customHeight="false" outlineLevel="0" collapsed="false">
      <c r="A167" s="3" t="n">
        <f aca="false">IF(A166-D166&lt;0,0,A166-D166)</f>
        <v>0</v>
      </c>
      <c r="C167" s="3" t="n">
        <f aca="false">IF(A167&gt;1,$A$18*$B$18+F167,0)</f>
        <v>0</v>
      </c>
      <c r="D167" s="3" t="n">
        <f aca="false">IF(A167&gt;0,C167-E167+IF($G$5="S",0,F167),0)</f>
        <v>0</v>
      </c>
      <c r="E167" s="3" t="n">
        <f aca="false">IF(A167&lt;&gt;0,IF($G$4=1,A167*($J$18/100),IF($G$4=3,A167*ROUND($J$18/30*G167/100,8),(($D$9-$D$3)/$D$4)))+(IF($G$5="S",F167,0)),0)</f>
        <v>0</v>
      </c>
      <c r="F167" s="3" t="n">
        <f aca="false">IF($G$6="S",0,IF(A167&gt;0,($D$13-$D$3)/$D$4,0))</f>
        <v>0</v>
      </c>
      <c r="G167" s="28"/>
      <c r="H167" s="3" t="n">
        <f aca="false">C167*(1/((1+($D$5/30*G167/100))^ROUND(SUM($G$18:G167)/30,8)))</f>
        <v>0</v>
      </c>
      <c r="L167" s="3" t="e">
        <f aca="false">C167/$J$11*$J$12</f>
        <v>#DIV/0!</v>
      </c>
      <c r="M167" s="3" t="e">
        <f aca="false">D167/$J$11*$J$12</f>
        <v>#DIV/0!</v>
      </c>
      <c r="N167" s="3" t="e">
        <f aca="false">E167/$J$11*$J$12</f>
        <v>#DIV/0!</v>
      </c>
      <c r="O167" s="3" t="e">
        <f aca="false">L167-C167</f>
        <v>#DIV/0!</v>
      </c>
      <c r="P167" s="1" t="n">
        <v>47705</v>
      </c>
    </row>
    <row r="168" customFormat="false" ht="12.75" hidden="false" customHeight="false" outlineLevel="0" collapsed="false">
      <c r="A168" s="3" t="n">
        <f aca="false">IF(A167-D167&lt;0,0,A167-D167)</f>
        <v>0</v>
      </c>
      <c r="C168" s="3" t="n">
        <f aca="false">IF(A168&gt;1,$A$18*$B$18+F168,0)</f>
        <v>0</v>
      </c>
      <c r="D168" s="3" t="n">
        <f aca="false">IF(A168&gt;0,C168-E168+IF($G$5="S",0,F168),0)</f>
        <v>0</v>
      </c>
      <c r="E168" s="3" t="n">
        <f aca="false">IF(A168&lt;&gt;0,IF($G$4=1,A168*($J$18/100),IF($G$4=3,A168*ROUND($J$18/30*G168/100,8),(($D$9-$D$3)/$D$4)))+(IF($G$5="S",F168,0)),0)</f>
        <v>0</v>
      </c>
      <c r="F168" s="3" t="n">
        <f aca="false">IF($G$6="S",0,IF(A168&gt;0,($D$13-$D$3)/$D$4,0))</f>
        <v>0</v>
      </c>
      <c r="G168" s="28"/>
      <c r="H168" s="3" t="n">
        <f aca="false">C168*(1/((1+($D$5/30*G168/100))^ROUND(SUM($G$18:G168)/30,8)))</f>
        <v>0</v>
      </c>
      <c r="L168" s="3" t="e">
        <f aca="false">C168/$J$11*$J$12</f>
        <v>#DIV/0!</v>
      </c>
      <c r="M168" s="3" t="e">
        <f aca="false">D168/$J$11*$J$12</f>
        <v>#DIV/0!</v>
      </c>
      <c r="N168" s="3" t="e">
        <f aca="false">E168/$J$11*$J$12</f>
        <v>#DIV/0!</v>
      </c>
      <c r="O168" s="3" t="e">
        <f aca="false">L168-C168</f>
        <v>#DIV/0!</v>
      </c>
      <c r="P168" s="1" t="n">
        <v>47736</v>
      </c>
    </row>
    <row r="169" customFormat="false" ht="12.75" hidden="false" customHeight="false" outlineLevel="0" collapsed="false">
      <c r="A169" s="3" t="n">
        <f aca="false">IF(A168-D168&lt;0,0,A168-D168)</f>
        <v>0</v>
      </c>
      <c r="C169" s="3" t="n">
        <f aca="false">IF(A169&gt;1,$A$18*$B$18+F169,0)</f>
        <v>0</v>
      </c>
      <c r="D169" s="3" t="n">
        <f aca="false">IF(A169&gt;0,C169-E169+IF($G$5="S",0,F169),0)</f>
        <v>0</v>
      </c>
      <c r="E169" s="3" t="n">
        <f aca="false">IF(A169&lt;&gt;0,IF($G$4=1,A169*($J$18/100),IF($G$4=3,A169*ROUND($J$18/30*G169/100,8),(($D$9-$D$3)/$D$4)))+(IF($G$5="S",F169,0)),0)</f>
        <v>0</v>
      </c>
      <c r="F169" s="3" t="n">
        <f aca="false">IF($G$6="S",0,IF(A169&gt;0,($D$13-$D$3)/$D$4,0))</f>
        <v>0</v>
      </c>
      <c r="G169" s="28"/>
      <c r="H169" s="3" t="n">
        <f aca="false">C169*(1/((1+($D$5/30*G169/100))^ROUND(SUM($G$18:G169)/30,8)))</f>
        <v>0</v>
      </c>
      <c r="L169" s="3" t="e">
        <f aca="false">C169/$J$11*$J$12</f>
        <v>#DIV/0!</v>
      </c>
      <c r="M169" s="3" t="e">
        <f aca="false">D169/$J$11*$J$12</f>
        <v>#DIV/0!</v>
      </c>
      <c r="N169" s="3" t="e">
        <f aca="false">E169/$J$11*$J$12</f>
        <v>#DIV/0!</v>
      </c>
      <c r="O169" s="3" t="e">
        <f aca="false">L169-C169</f>
        <v>#DIV/0!</v>
      </c>
      <c r="P169" s="1" t="n">
        <v>47766</v>
      </c>
    </row>
    <row r="170" customFormat="false" ht="12.75" hidden="false" customHeight="false" outlineLevel="0" collapsed="false">
      <c r="A170" s="3" t="n">
        <f aca="false">IF(A169-D169&lt;0,0,A169-D169)</f>
        <v>0</v>
      </c>
      <c r="C170" s="3" t="n">
        <f aca="false">IF(A170&gt;1,$A$18*$B$18+F170,0)</f>
        <v>0</v>
      </c>
      <c r="D170" s="3" t="n">
        <f aca="false">IF(A170&gt;0,C170-E170+IF($G$5="S",0,F170),0)</f>
        <v>0</v>
      </c>
      <c r="E170" s="3" t="n">
        <f aca="false">IF(A170&lt;&gt;0,IF($G$4=1,A170*($J$18/100),IF($G$4=3,A170*ROUND($J$18/30*G170/100,8),(($D$9-$D$3)/$D$4)))+(IF($G$5="S",F170,0)),0)</f>
        <v>0</v>
      </c>
      <c r="F170" s="3" t="n">
        <f aca="false">IF($G$6="S",0,IF(A170&gt;0,($D$13-$D$3)/$D$4,0))</f>
        <v>0</v>
      </c>
      <c r="G170" s="28"/>
      <c r="H170" s="3" t="n">
        <f aca="false">C170*(1/((1+($D$5/30*G170/100))^ROUND(SUM($G$18:G170)/30,8)))</f>
        <v>0</v>
      </c>
      <c r="L170" s="3" t="e">
        <f aca="false">C170/$J$11*$J$12</f>
        <v>#DIV/0!</v>
      </c>
      <c r="M170" s="3" t="e">
        <f aca="false">D170/$J$11*$J$12</f>
        <v>#DIV/0!</v>
      </c>
      <c r="N170" s="3" t="e">
        <f aca="false">E170/$J$11*$J$12</f>
        <v>#DIV/0!</v>
      </c>
      <c r="O170" s="3" t="e">
        <f aca="false">L170-C170</f>
        <v>#DIV/0!</v>
      </c>
      <c r="P170" s="1" t="n">
        <v>47797</v>
      </c>
    </row>
    <row r="171" customFormat="false" ht="12.75" hidden="false" customHeight="false" outlineLevel="0" collapsed="false">
      <c r="A171" s="3" t="n">
        <f aca="false">IF(A170-D170&lt;0,0,A170-D170)</f>
        <v>0</v>
      </c>
      <c r="C171" s="3" t="n">
        <f aca="false">IF(A171&gt;1,$A$18*$B$18+F171,0)</f>
        <v>0</v>
      </c>
      <c r="D171" s="3" t="n">
        <f aca="false">IF(A171&gt;0,C171-E171+IF($G$5="S",0,F171),0)</f>
        <v>0</v>
      </c>
      <c r="E171" s="3" t="n">
        <f aca="false">IF(A171&lt;&gt;0,IF($G$4=1,A171*($J$18/100),IF($G$4=3,A171*ROUND($J$18/30*G171/100,8),(($D$9-$D$3)/$D$4)))+(IF($G$5="S",F171,0)),0)</f>
        <v>0</v>
      </c>
      <c r="F171" s="3" t="n">
        <f aca="false">IF($G$6="S",0,IF(A171&gt;0,($D$13-$D$3)/$D$4,0))</f>
        <v>0</v>
      </c>
      <c r="G171" s="28"/>
      <c r="H171" s="3" t="n">
        <f aca="false">C171*(1/((1+($D$5/30*G171/100))^ROUND(SUM($G$18:G171)/30,8)))</f>
        <v>0</v>
      </c>
      <c r="L171" s="3" t="e">
        <f aca="false">C171/$J$11*$J$12</f>
        <v>#DIV/0!</v>
      </c>
      <c r="M171" s="3" t="e">
        <f aca="false">D171/$J$11*$J$12</f>
        <v>#DIV/0!</v>
      </c>
      <c r="N171" s="3" t="e">
        <f aca="false">E171/$J$11*$J$12</f>
        <v>#DIV/0!</v>
      </c>
      <c r="O171" s="3" t="e">
        <f aca="false">L171-C171</f>
        <v>#DIV/0!</v>
      </c>
      <c r="P171" s="1" t="n">
        <v>47827</v>
      </c>
    </row>
    <row r="172" customFormat="false" ht="12.75" hidden="false" customHeight="false" outlineLevel="0" collapsed="false">
      <c r="A172" s="3" t="n">
        <f aca="false">IF(A171-D171&lt;0,0,A171-D171)</f>
        <v>0</v>
      </c>
      <c r="C172" s="3" t="n">
        <f aca="false">IF(A172&gt;1,$A$18*$B$18+F172,0)</f>
        <v>0</v>
      </c>
      <c r="D172" s="3" t="n">
        <f aca="false">IF(A172&gt;0,C172-E172+IF($G$5="S",0,F172),0)</f>
        <v>0</v>
      </c>
      <c r="E172" s="3" t="n">
        <f aca="false">IF(A172&lt;&gt;0,IF($G$4=1,A172*($J$18/100),IF($G$4=3,A172*ROUND($J$18/30*G172/100,8),(($D$9-$D$3)/$D$4)))+(IF($G$5="S",F172,0)),0)</f>
        <v>0</v>
      </c>
      <c r="F172" s="3" t="n">
        <f aca="false">IF($G$6="S",0,IF(A172&gt;0,($D$13-$D$3)/$D$4,0))</f>
        <v>0</v>
      </c>
      <c r="G172" s="28"/>
      <c r="H172" s="3" t="n">
        <f aca="false">C172*(1/((1+($D$5/30*G172/100))^ROUND(SUM($G$18:G172)/30,8)))</f>
        <v>0</v>
      </c>
      <c r="L172" s="3" t="e">
        <f aca="false">C172/$J$11*$J$12</f>
        <v>#DIV/0!</v>
      </c>
      <c r="M172" s="3" t="e">
        <f aca="false">D172/$J$11*$J$12</f>
        <v>#DIV/0!</v>
      </c>
      <c r="N172" s="3" t="e">
        <f aca="false">E172/$J$11*$J$12</f>
        <v>#DIV/0!</v>
      </c>
      <c r="O172" s="3" t="e">
        <f aca="false">L172-C172</f>
        <v>#DIV/0!</v>
      </c>
      <c r="P172" s="1" t="n">
        <v>47858</v>
      </c>
    </row>
    <row r="173" customFormat="false" ht="12.75" hidden="false" customHeight="false" outlineLevel="0" collapsed="false">
      <c r="A173" s="3" t="n">
        <f aca="false">IF(A172-D172&lt;0,0,A172-D172)</f>
        <v>0</v>
      </c>
      <c r="C173" s="3" t="n">
        <f aca="false">IF(A173&gt;1,$A$18*$B$18+F173,0)</f>
        <v>0</v>
      </c>
      <c r="D173" s="3" t="n">
        <f aca="false">IF(A173&gt;0,C173-E173+IF($G$5="S",0,F173),0)</f>
        <v>0</v>
      </c>
      <c r="E173" s="3" t="n">
        <f aca="false">IF(A173&lt;&gt;0,IF($G$4=1,A173*($J$18/100),IF($G$4=3,A173*ROUND($J$18/30*G173/100,8),(($D$9-$D$3)/$D$4)))+(IF($G$5="S",F173,0)),0)</f>
        <v>0</v>
      </c>
      <c r="F173" s="3" t="n">
        <f aca="false">IF($G$6="S",0,IF(A173&gt;0,($D$13-$D$3)/$D$4,0))</f>
        <v>0</v>
      </c>
      <c r="G173" s="28"/>
      <c r="H173" s="3" t="n">
        <f aca="false">C173*(1/((1+($D$5/30*G173/100))^ROUND(SUM($G$18:G173)/30,8)))</f>
        <v>0</v>
      </c>
      <c r="L173" s="3" t="e">
        <f aca="false">C173/$J$11*$J$12</f>
        <v>#DIV/0!</v>
      </c>
      <c r="M173" s="3" t="e">
        <f aca="false">D173/$J$11*$J$12</f>
        <v>#DIV/0!</v>
      </c>
      <c r="N173" s="3" t="e">
        <f aca="false">E173/$J$11*$J$12</f>
        <v>#DIV/0!</v>
      </c>
      <c r="O173" s="3" t="e">
        <f aca="false">L173-C173</f>
        <v>#DIV/0!</v>
      </c>
      <c r="P173" s="1" t="n">
        <v>47889</v>
      </c>
    </row>
    <row r="174" customFormat="false" ht="12.75" hidden="false" customHeight="false" outlineLevel="0" collapsed="false">
      <c r="A174" s="3" t="n">
        <f aca="false">IF(A173-D173&lt;0,0,A173-D173)</f>
        <v>0</v>
      </c>
      <c r="C174" s="3" t="n">
        <f aca="false">IF(A174&gt;1,$A$18*$B$18+F174,0)</f>
        <v>0</v>
      </c>
      <c r="D174" s="3" t="n">
        <f aca="false">IF(A174&gt;0,C174-E174+IF($G$5="S",0,F174),0)</f>
        <v>0</v>
      </c>
      <c r="E174" s="3" t="n">
        <f aca="false">IF(A174&lt;&gt;0,IF($G$4=1,A174*($J$18/100),IF($G$4=3,A174*ROUND($J$18/30*G174/100,8),(($D$9-$D$3)/$D$4)))+(IF($G$5="S",F174,0)),0)</f>
        <v>0</v>
      </c>
      <c r="F174" s="3" t="n">
        <f aca="false">IF($G$6="S",0,IF(A174&gt;0,($D$13-$D$3)/$D$4,0))</f>
        <v>0</v>
      </c>
      <c r="G174" s="28"/>
      <c r="H174" s="3" t="n">
        <f aca="false">C174*(1/((1+($D$5/30*G174/100))^ROUND(SUM($G$18:G174)/30,8)))</f>
        <v>0</v>
      </c>
      <c r="L174" s="3" t="e">
        <f aca="false">C174/$J$11*$J$12</f>
        <v>#DIV/0!</v>
      </c>
      <c r="M174" s="3" t="e">
        <f aca="false">D174/$J$11*$J$12</f>
        <v>#DIV/0!</v>
      </c>
      <c r="N174" s="3" t="e">
        <f aca="false">E174/$J$11*$J$12</f>
        <v>#DIV/0!</v>
      </c>
      <c r="O174" s="3" t="e">
        <f aca="false">L174-C174</f>
        <v>#DIV/0!</v>
      </c>
      <c r="P174" s="1" t="n">
        <v>47917</v>
      </c>
    </row>
    <row r="175" customFormat="false" ht="12.75" hidden="false" customHeight="false" outlineLevel="0" collapsed="false">
      <c r="A175" s="3" t="n">
        <f aca="false">IF(A174-D174&lt;0,0,A174-D174)</f>
        <v>0</v>
      </c>
      <c r="C175" s="3" t="n">
        <f aca="false">IF(A175&gt;1,$A$18*$B$18+F175,0)</f>
        <v>0</v>
      </c>
      <c r="D175" s="3" t="n">
        <f aca="false">IF(A175&gt;0,C175-E175+IF($G$5="S",0,F175),0)</f>
        <v>0</v>
      </c>
      <c r="E175" s="3" t="n">
        <f aca="false">IF(A175&lt;&gt;0,IF($G$4=1,A175*($J$18/100),IF($G$4=3,A175*ROUND($J$18/30*G175/100,8),(($D$9-$D$3)/$D$4)))+(IF($G$5="S",F175,0)),0)</f>
        <v>0</v>
      </c>
      <c r="F175" s="3" t="n">
        <f aca="false">IF($G$6="S",0,IF(A175&gt;0,($D$13-$D$3)/$D$4,0))</f>
        <v>0</v>
      </c>
      <c r="G175" s="28"/>
      <c r="H175" s="3" t="n">
        <f aca="false">C175*(1/((1+($D$5/30*G175/100))^ROUND(SUM($G$18:G175)/30,8)))</f>
        <v>0</v>
      </c>
      <c r="L175" s="3" t="e">
        <f aca="false">C175/$J$11*$J$12</f>
        <v>#DIV/0!</v>
      </c>
      <c r="M175" s="3" t="e">
        <f aca="false">D175/$J$11*$J$12</f>
        <v>#DIV/0!</v>
      </c>
      <c r="N175" s="3" t="e">
        <f aca="false">E175/$J$11*$J$12</f>
        <v>#DIV/0!</v>
      </c>
      <c r="O175" s="3" t="e">
        <f aca="false">L175-C175</f>
        <v>#DIV/0!</v>
      </c>
      <c r="P175" s="1" t="n">
        <v>47948</v>
      </c>
    </row>
    <row r="176" customFormat="false" ht="12.75" hidden="false" customHeight="false" outlineLevel="0" collapsed="false">
      <c r="A176" s="3" t="n">
        <f aca="false">IF(A175-D175&lt;0,0,A175-D175)</f>
        <v>0</v>
      </c>
      <c r="C176" s="3" t="n">
        <f aca="false">IF(A176&gt;1,$A$18*$B$18+F176,0)</f>
        <v>0</v>
      </c>
      <c r="D176" s="3" t="n">
        <f aca="false">IF(A176&gt;0,C176-E176+IF($G$5="S",0,F176),0)</f>
        <v>0</v>
      </c>
      <c r="E176" s="3" t="n">
        <f aca="false">IF(A176&lt;&gt;0,IF($G$4=1,A176*($J$18/100),IF($G$4=3,A176*ROUND($J$18/30*G176/100,8),(($D$9-$D$3)/$D$4)))+(IF($G$5="S",F176,0)),0)</f>
        <v>0</v>
      </c>
      <c r="F176" s="3" t="n">
        <f aca="false">IF($G$6="S",0,IF(A176&gt;0,($D$13-$D$3)/$D$4,0))</f>
        <v>0</v>
      </c>
      <c r="G176" s="28"/>
      <c r="H176" s="3" t="n">
        <f aca="false">C176*(1/((1+($D$5/30*G176/100))^ROUND(SUM($G$18:G176)/30,8)))</f>
        <v>0</v>
      </c>
      <c r="L176" s="3" t="e">
        <f aca="false">C176/$J$11*$J$12</f>
        <v>#DIV/0!</v>
      </c>
      <c r="M176" s="3" t="e">
        <f aca="false">D176/$J$11*$J$12</f>
        <v>#DIV/0!</v>
      </c>
      <c r="N176" s="3" t="e">
        <f aca="false">E176/$J$11*$J$12</f>
        <v>#DIV/0!</v>
      </c>
      <c r="O176" s="3" t="e">
        <f aca="false">L176-C176</f>
        <v>#DIV/0!</v>
      </c>
      <c r="P176" s="1" t="n">
        <v>47978</v>
      </c>
    </row>
    <row r="177" customFormat="false" ht="12.75" hidden="false" customHeight="false" outlineLevel="0" collapsed="false">
      <c r="A177" s="3" t="n">
        <f aca="false">IF(A176-D176&lt;0,0,A176-D176)</f>
        <v>0</v>
      </c>
      <c r="C177" s="3" t="n">
        <f aca="false">IF(A177&gt;1,$A$18*$B$18+F177,0)</f>
        <v>0</v>
      </c>
      <c r="D177" s="3" t="n">
        <f aca="false">IF(A177&gt;0,C177-E177+IF($G$5="S",0,F177),0)</f>
        <v>0</v>
      </c>
      <c r="E177" s="3" t="n">
        <f aca="false">IF(A177&lt;&gt;0,IF($G$4=1,A177*($J$18/100),IF($G$4=3,A177*ROUND($J$18/30*G177/100,8),(($D$9-$D$3)/$D$4)))+(IF($G$5="S",F177,0)),0)</f>
        <v>0</v>
      </c>
      <c r="F177" s="3" t="n">
        <f aca="false">IF($G$6="S",0,IF(A177&gt;0,($D$13-$D$3)/$D$4,0))</f>
        <v>0</v>
      </c>
      <c r="G177" s="28"/>
      <c r="H177" s="3" t="n">
        <f aca="false">C177*(1/((1+($D$5/30*G177/100))^ROUND(SUM($G$18:G177)/30,8)))</f>
        <v>0</v>
      </c>
      <c r="L177" s="3" t="e">
        <f aca="false">C177/$J$11*$J$12</f>
        <v>#DIV/0!</v>
      </c>
      <c r="M177" s="3" t="e">
        <f aca="false">D177/$J$11*$J$12</f>
        <v>#DIV/0!</v>
      </c>
      <c r="N177" s="3" t="e">
        <f aca="false">E177/$J$11*$J$12</f>
        <v>#DIV/0!</v>
      </c>
      <c r="O177" s="3" t="e">
        <f aca="false">L177-C177</f>
        <v>#DIV/0!</v>
      </c>
      <c r="P177" s="1" t="n">
        <v>48009</v>
      </c>
    </row>
    <row r="178" customFormat="false" ht="12.75" hidden="false" customHeight="false" outlineLevel="0" collapsed="false">
      <c r="A178" s="3" t="n">
        <f aca="false">IF(A177-D177&lt;0,0,A177-D177)</f>
        <v>0</v>
      </c>
      <c r="C178" s="3" t="n">
        <f aca="false">IF(A178&gt;1,$A$18*$B$18+F178,0)</f>
        <v>0</v>
      </c>
      <c r="D178" s="3" t="n">
        <f aca="false">IF(A178&gt;0,C178-E178+IF($G$5="S",0,F178),0)</f>
        <v>0</v>
      </c>
      <c r="E178" s="3" t="n">
        <f aca="false">IF(A178&lt;&gt;0,IF($G$4=1,A178*($J$18/100),IF($G$4=3,A178*ROUND($J$18/30*G178/100,8),(($D$9-$D$3)/$D$4)))+(IF($G$5="S",F178,0)),0)</f>
        <v>0</v>
      </c>
      <c r="F178" s="3" t="n">
        <f aca="false">IF($G$6="S",0,IF(A178&gt;0,($D$13-$D$3)/$D$4,0))</f>
        <v>0</v>
      </c>
      <c r="G178" s="28"/>
      <c r="H178" s="3" t="n">
        <f aca="false">C178*(1/((1+($D$5/30*G178/100))^ROUND(SUM($G$18:G178)/30,8)))</f>
        <v>0</v>
      </c>
      <c r="L178" s="3" t="e">
        <f aca="false">C178/$J$11*$J$12</f>
        <v>#DIV/0!</v>
      </c>
      <c r="M178" s="3" t="e">
        <f aca="false">D178/$J$11*$J$12</f>
        <v>#DIV/0!</v>
      </c>
      <c r="N178" s="3" t="e">
        <f aca="false">E178/$J$11*$J$12</f>
        <v>#DIV/0!</v>
      </c>
      <c r="O178" s="3" t="e">
        <f aca="false">L178-C178</f>
        <v>#DIV/0!</v>
      </c>
      <c r="P178" s="1" t="n">
        <v>48039</v>
      </c>
    </row>
    <row r="179" customFormat="false" ht="12.75" hidden="false" customHeight="false" outlineLevel="0" collapsed="false">
      <c r="A179" s="3" t="n">
        <f aca="false">IF(A178-D178&lt;0,0,A178-D178)</f>
        <v>0</v>
      </c>
      <c r="C179" s="3" t="n">
        <f aca="false">IF(A179&gt;1,$A$18*$B$18+F179,0)</f>
        <v>0</v>
      </c>
      <c r="D179" s="3" t="n">
        <f aca="false">IF(A179&gt;0,C179-E179+IF($G$5="S",0,F179),0)</f>
        <v>0</v>
      </c>
      <c r="E179" s="3" t="n">
        <f aca="false">IF(A179&lt;&gt;0,IF($G$4=1,A179*($J$18/100),IF($G$4=3,A179*ROUND($J$18/30*G179/100,8),(($D$9-$D$3)/$D$4)))+(IF($G$5="S",F179,0)),0)</f>
        <v>0</v>
      </c>
      <c r="F179" s="3" t="n">
        <f aca="false">IF($G$6="S",0,IF(A179&gt;0,($D$13-$D$3)/$D$4,0))</f>
        <v>0</v>
      </c>
      <c r="G179" s="28"/>
      <c r="H179" s="3" t="n">
        <f aca="false">C179*(1/((1+($D$5/30*G179/100))^ROUND(SUM($G$18:G179)/30,8)))</f>
        <v>0</v>
      </c>
      <c r="L179" s="3" t="e">
        <f aca="false">C179/$J$11*$J$12</f>
        <v>#DIV/0!</v>
      </c>
      <c r="M179" s="3" t="e">
        <f aca="false">D179/$J$11*$J$12</f>
        <v>#DIV/0!</v>
      </c>
      <c r="N179" s="3" t="e">
        <f aca="false">E179/$J$11*$J$12</f>
        <v>#DIV/0!</v>
      </c>
      <c r="O179" s="3" t="e">
        <f aca="false">L179-C179</f>
        <v>#DIV/0!</v>
      </c>
      <c r="P179" s="1" t="n">
        <v>48070</v>
      </c>
    </row>
    <row r="180" customFormat="false" ht="12.75" hidden="false" customHeight="false" outlineLevel="0" collapsed="false">
      <c r="A180" s="3" t="n">
        <f aca="false">IF(A179-D179&lt;0,0,A179-D179)</f>
        <v>0</v>
      </c>
      <c r="C180" s="3" t="n">
        <f aca="false">IF(A180&gt;1,$A$18*$B$18+F180,0)</f>
        <v>0</v>
      </c>
      <c r="D180" s="3" t="n">
        <f aca="false">IF(A180&gt;0,C180-E180+IF($G$5="S",0,F180),0)</f>
        <v>0</v>
      </c>
      <c r="E180" s="3" t="n">
        <f aca="false">IF(A180&lt;&gt;0,IF($G$4=1,A180*($J$18/100),IF($G$4=3,A180*ROUND($J$18/30*G180/100,8),(($D$9-$D$3)/$D$4)))+(IF($G$5="S",F180,0)),0)</f>
        <v>0</v>
      </c>
      <c r="F180" s="3" t="n">
        <f aca="false">IF($G$6="S",0,IF(A180&gt;0,($D$13-$D$3)/$D$4,0))</f>
        <v>0</v>
      </c>
      <c r="G180" s="28"/>
      <c r="H180" s="3" t="n">
        <f aca="false">C180*(1/((1+($D$5/30*G180/100))^ROUND(SUM($G$18:G180)/30,8)))</f>
        <v>0</v>
      </c>
      <c r="L180" s="3" t="e">
        <f aca="false">C180/$J$11*$J$12</f>
        <v>#DIV/0!</v>
      </c>
      <c r="M180" s="3" t="e">
        <f aca="false">D180/$J$11*$J$12</f>
        <v>#DIV/0!</v>
      </c>
      <c r="N180" s="3" t="e">
        <f aca="false">E180/$J$11*$J$12</f>
        <v>#DIV/0!</v>
      </c>
      <c r="O180" s="3" t="e">
        <f aca="false">L180-C180</f>
        <v>#DIV/0!</v>
      </c>
      <c r="P180" s="1" t="n">
        <v>48101</v>
      </c>
    </row>
    <row r="181" customFormat="false" ht="12.75" hidden="false" customHeight="false" outlineLevel="0" collapsed="false">
      <c r="A181" s="3" t="n">
        <f aca="false">IF(A180-D180&lt;0,0,A180-D180)</f>
        <v>0</v>
      </c>
      <c r="C181" s="3" t="n">
        <f aca="false">IF(A181&gt;1,$A$18*$B$18+F181,0)</f>
        <v>0</v>
      </c>
      <c r="D181" s="3" t="n">
        <f aca="false">IF(A181&gt;0,C181-E181+IF($G$5="S",0,F181),0)</f>
        <v>0</v>
      </c>
      <c r="E181" s="3" t="n">
        <f aca="false">IF(A181&lt;&gt;0,IF($G$4=1,A181*($J$18/100),IF($G$4=3,A181*ROUND($J$18/30*G181/100,8),(($D$9-$D$3)/$D$4)))+(IF($G$5="S",F181,0)),0)</f>
        <v>0</v>
      </c>
      <c r="F181" s="3" t="n">
        <f aca="false">IF($G$6="S",0,IF(A181&gt;0,($D$13-$D$3)/$D$4,0))</f>
        <v>0</v>
      </c>
      <c r="G181" s="28"/>
      <c r="H181" s="3" t="n">
        <f aca="false">C181*(1/((1+($D$5/30*G181/100))^ROUND(SUM($G$18:G181)/30,8)))</f>
        <v>0</v>
      </c>
      <c r="L181" s="3" t="e">
        <f aca="false">C181/$J$11*$J$12</f>
        <v>#DIV/0!</v>
      </c>
      <c r="M181" s="3" t="e">
        <f aca="false">D181/$J$11*$J$12</f>
        <v>#DIV/0!</v>
      </c>
      <c r="N181" s="3" t="e">
        <f aca="false">E181/$J$11*$J$12</f>
        <v>#DIV/0!</v>
      </c>
      <c r="O181" s="3" t="e">
        <f aca="false">L181-C181</f>
        <v>#DIV/0!</v>
      </c>
      <c r="P181" s="1" t="n">
        <v>48131</v>
      </c>
    </row>
    <row r="182" customFormat="false" ht="12.75" hidden="false" customHeight="false" outlineLevel="0" collapsed="false">
      <c r="A182" s="3" t="n">
        <f aca="false">IF(A181-D181&lt;0,0,A181-D181)</f>
        <v>0</v>
      </c>
      <c r="C182" s="3" t="n">
        <f aca="false">IF(A182&gt;1,$A$18*$B$18+F182,0)</f>
        <v>0</v>
      </c>
      <c r="D182" s="3" t="n">
        <f aca="false">IF(A182&gt;0,C182-E182+IF($G$5="S",0,F182),0)</f>
        <v>0</v>
      </c>
      <c r="E182" s="3" t="n">
        <f aca="false">IF(A182&lt;&gt;0,IF($G$4=1,A182*($J$18/100),IF($G$4=3,A182*ROUND($J$18/30*G182/100,8),(($D$9-$D$3)/$D$4)))+(IF($G$5="S",F182,0)),0)</f>
        <v>0</v>
      </c>
      <c r="F182" s="3" t="n">
        <f aca="false">IF($G$6="S",0,IF(A182&gt;0,($D$13-$D$3)/$D$4,0))</f>
        <v>0</v>
      </c>
      <c r="G182" s="28"/>
      <c r="H182" s="3" t="n">
        <f aca="false">C182*(1/((1+($D$5/30*G182/100))^ROUND(SUM($G$18:G182)/30,8)))</f>
        <v>0</v>
      </c>
      <c r="L182" s="3" t="e">
        <f aca="false">C182/$J$11*$J$12</f>
        <v>#DIV/0!</v>
      </c>
      <c r="M182" s="3" t="e">
        <f aca="false">D182/$J$11*$J$12</f>
        <v>#DIV/0!</v>
      </c>
      <c r="N182" s="3" t="e">
        <f aca="false">E182/$J$11*$J$12</f>
        <v>#DIV/0!</v>
      </c>
      <c r="O182" s="3" t="e">
        <f aca="false">L182-C182</f>
        <v>#DIV/0!</v>
      </c>
      <c r="P182" s="1" t="n">
        <v>48162</v>
      </c>
    </row>
    <row r="183" customFormat="false" ht="12.75" hidden="false" customHeight="false" outlineLevel="0" collapsed="false">
      <c r="A183" s="3" t="n">
        <f aca="false">IF(A182-D182&lt;0,0,A182-D182)</f>
        <v>0</v>
      </c>
      <c r="C183" s="3" t="n">
        <f aca="false">IF(A183&gt;1,$A$18*$B$18+F183,0)</f>
        <v>0</v>
      </c>
      <c r="D183" s="3" t="n">
        <f aca="false">IF(A183&gt;0,C183-E183+IF($G$5="S",0,F183),0)</f>
        <v>0</v>
      </c>
      <c r="E183" s="3" t="n">
        <f aca="false">IF(A183&lt;&gt;0,IF($G$4=1,A183*($J$18/100),IF($G$4=3,A183*ROUND($J$18/30*G183/100,8),(($D$9-$D$3)/$D$4)))+(IF($G$5="S",F183,0)),0)</f>
        <v>0</v>
      </c>
      <c r="F183" s="3" t="n">
        <f aca="false">IF($G$6="S",0,IF(A183&gt;0,($D$13-$D$3)/$D$4,0))</f>
        <v>0</v>
      </c>
      <c r="G183" s="28"/>
      <c r="H183" s="3" t="n">
        <f aca="false">C183*(1/((1+($D$5/30*G183/100))^ROUND(SUM($G$18:G183)/30,8)))</f>
        <v>0</v>
      </c>
      <c r="L183" s="3" t="e">
        <f aca="false">C183/$J$11*$J$12</f>
        <v>#DIV/0!</v>
      </c>
      <c r="M183" s="3" t="e">
        <f aca="false">D183/$J$11*$J$12</f>
        <v>#DIV/0!</v>
      </c>
      <c r="N183" s="3" t="e">
        <f aca="false">E183/$J$11*$J$12</f>
        <v>#DIV/0!</v>
      </c>
      <c r="O183" s="3" t="e">
        <f aca="false">L183-C183</f>
        <v>#DIV/0!</v>
      </c>
      <c r="P183" s="1" t="n">
        <v>48192</v>
      </c>
    </row>
    <row r="184" customFormat="false" ht="12.75" hidden="false" customHeight="false" outlineLevel="0" collapsed="false">
      <c r="A184" s="3" t="n">
        <f aca="false">IF(A183-D183&lt;0,0,A183-D183)</f>
        <v>0</v>
      </c>
      <c r="C184" s="3" t="n">
        <f aca="false">IF(A184&gt;1,$A$18*$B$18+F184,0)</f>
        <v>0</v>
      </c>
      <c r="D184" s="3" t="n">
        <f aca="false">IF(A184&gt;0,C184-E184+IF($G$5="S",0,F184),0)</f>
        <v>0</v>
      </c>
      <c r="E184" s="3" t="n">
        <f aca="false">IF(A184&lt;&gt;0,IF($G$4=1,A184*($J$18/100),IF($G$4=3,A184*ROUND($J$18/30*G184/100,8),(($D$9-$D$3)/$D$4)))+(IF($G$5="S",F184,0)),0)</f>
        <v>0</v>
      </c>
      <c r="F184" s="3" t="n">
        <f aca="false">IF($G$6="S",0,IF(A184&gt;0,($D$13-$D$3)/$D$4,0))</f>
        <v>0</v>
      </c>
      <c r="G184" s="28"/>
      <c r="H184" s="3" t="n">
        <f aca="false">C184*(1/((1+($D$5/30*G184/100))^ROUND(SUM($G$18:G184)/30,8)))</f>
        <v>0</v>
      </c>
      <c r="L184" s="3" t="e">
        <f aca="false">C184/$J$11*$J$12</f>
        <v>#DIV/0!</v>
      </c>
      <c r="M184" s="3" t="e">
        <f aca="false">D184/$J$11*$J$12</f>
        <v>#DIV/0!</v>
      </c>
      <c r="N184" s="3" t="e">
        <f aca="false">E184/$J$11*$J$12</f>
        <v>#DIV/0!</v>
      </c>
      <c r="O184" s="3" t="e">
        <f aca="false">L184-C184</f>
        <v>#DIV/0!</v>
      </c>
      <c r="P184" s="1" t="n">
        <v>48223</v>
      </c>
    </row>
    <row r="185" customFormat="false" ht="12.75" hidden="false" customHeight="false" outlineLevel="0" collapsed="false">
      <c r="A185" s="3" t="n">
        <f aca="false">IF(A184-D184&lt;0,0,A184-D184)</f>
        <v>0</v>
      </c>
      <c r="C185" s="3" t="n">
        <f aca="false">IF(A185&gt;1,$A$18*$B$18+F185,0)</f>
        <v>0</v>
      </c>
      <c r="D185" s="3" t="n">
        <f aca="false">IF(A185&gt;0,C185-E185+IF($G$5="S",0,F185),0)</f>
        <v>0</v>
      </c>
      <c r="E185" s="3" t="n">
        <f aca="false">IF(A185&lt;&gt;0,IF($G$4=1,A185*($J$18/100),IF($G$4=3,A185*ROUND($J$18/30*G185/100,8),(($D$9-$D$3)/$D$4)))+(IF($G$5="S",F185,0)),0)</f>
        <v>0</v>
      </c>
      <c r="F185" s="3" t="n">
        <f aca="false">IF($G$6="S",0,IF(A185&gt;0,($D$13-$D$3)/$D$4,0))</f>
        <v>0</v>
      </c>
      <c r="G185" s="28"/>
      <c r="H185" s="3" t="n">
        <f aca="false">C185*(1/((1+($D$5/30*G185/100))^ROUND(SUM($G$18:G185)/30,8)))</f>
        <v>0</v>
      </c>
      <c r="L185" s="3" t="e">
        <f aca="false">C185/$J$11*$J$12</f>
        <v>#DIV/0!</v>
      </c>
      <c r="M185" s="3" t="e">
        <f aca="false">D185/$J$11*$J$12</f>
        <v>#DIV/0!</v>
      </c>
      <c r="N185" s="3" t="e">
        <f aca="false">E185/$J$11*$J$12</f>
        <v>#DIV/0!</v>
      </c>
      <c r="O185" s="3" t="e">
        <f aca="false">L185-C185</f>
        <v>#DIV/0!</v>
      </c>
      <c r="P185" s="1" t="n">
        <v>48254</v>
      </c>
    </row>
    <row r="186" customFormat="false" ht="12.75" hidden="false" customHeight="false" outlineLevel="0" collapsed="false">
      <c r="A186" s="3" t="n">
        <f aca="false">IF(A185-D185&lt;0,0,A185-D185)</f>
        <v>0</v>
      </c>
      <c r="C186" s="3" t="n">
        <f aca="false">IF(A186&gt;1,$A$18*$B$18+F186,0)</f>
        <v>0</v>
      </c>
      <c r="D186" s="3" t="n">
        <f aca="false">IF(A186&gt;0,C186-E186+IF($G$5="S",0,F186),0)</f>
        <v>0</v>
      </c>
      <c r="E186" s="3" t="n">
        <f aca="false">IF(A186&lt;&gt;0,IF($G$4=1,A186*($J$18/100),IF($G$4=3,A186*ROUND($J$18/30*G186/100,8),(($D$9-$D$3)/$D$4)))+(IF($G$5="S",F186,0)),0)</f>
        <v>0</v>
      </c>
      <c r="F186" s="3" t="n">
        <f aca="false">IF($G$6="S",0,IF(A186&gt;0,($D$13-$D$3)/$D$4,0))</f>
        <v>0</v>
      </c>
      <c r="G186" s="28"/>
      <c r="H186" s="3" t="n">
        <f aca="false">C186*(1/((1+($D$5/30*G186/100))^ROUND(SUM($G$18:G186)/30,8)))</f>
        <v>0</v>
      </c>
      <c r="L186" s="3" t="e">
        <f aca="false">C186/$J$11*$J$12</f>
        <v>#DIV/0!</v>
      </c>
      <c r="M186" s="3" t="e">
        <f aca="false">D186/$J$11*$J$12</f>
        <v>#DIV/0!</v>
      </c>
      <c r="N186" s="3" t="e">
        <f aca="false">E186/$J$11*$J$12</f>
        <v>#DIV/0!</v>
      </c>
      <c r="O186" s="3" t="e">
        <f aca="false">L186-C186</f>
        <v>#DIV/0!</v>
      </c>
      <c r="P186" s="1" t="n">
        <v>48283</v>
      </c>
    </row>
    <row r="187" customFormat="false" ht="12.75" hidden="false" customHeight="false" outlineLevel="0" collapsed="false">
      <c r="A187" s="3" t="n">
        <f aca="false">IF(A186-D186&lt;0,0,A186-D186)</f>
        <v>0</v>
      </c>
      <c r="C187" s="3" t="n">
        <f aca="false">IF(A187&gt;1,$A$18*$B$18+F187,0)</f>
        <v>0</v>
      </c>
      <c r="D187" s="3" t="n">
        <f aca="false">IF(A187&gt;0,C187-E187+IF($G$5="S",0,F187),0)</f>
        <v>0</v>
      </c>
      <c r="E187" s="3" t="n">
        <f aca="false">IF(A187&lt;&gt;0,IF($G$4=1,A187*($J$18/100),IF($G$4=3,A187*ROUND($J$18/30*G187/100,8),(($D$9-$D$3)/$D$4)))+(IF($G$5="S",F187,0)),0)</f>
        <v>0</v>
      </c>
      <c r="F187" s="3" t="n">
        <f aca="false">IF($G$6="S",0,IF(A187&gt;0,($D$13-$D$3)/$D$4,0))</f>
        <v>0</v>
      </c>
      <c r="G187" s="28"/>
      <c r="H187" s="3" t="n">
        <f aca="false">C187*(1/((1+($D$5/30*G187/100))^ROUND(SUM($G$18:G187)/30,8)))</f>
        <v>0</v>
      </c>
      <c r="L187" s="3" t="e">
        <f aca="false">C187/$J$11*$J$12</f>
        <v>#DIV/0!</v>
      </c>
      <c r="M187" s="3" t="e">
        <f aca="false">D187/$J$11*$J$12</f>
        <v>#DIV/0!</v>
      </c>
      <c r="N187" s="3" t="e">
        <f aca="false">E187/$J$11*$J$12</f>
        <v>#DIV/0!</v>
      </c>
      <c r="O187" s="3" t="e">
        <f aca="false">L187-C187</f>
        <v>#DIV/0!</v>
      </c>
      <c r="P187" s="1" t="n">
        <v>48314</v>
      </c>
    </row>
    <row r="188" customFormat="false" ht="12.75" hidden="false" customHeight="false" outlineLevel="0" collapsed="false">
      <c r="A188" s="3" t="n">
        <f aca="false">IF(A187-D187&lt;0,0,A187-D187)</f>
        <v>0</v>
      </c>
      <c r="C188" s="3" t="n">
        <f aca="false">IF(A188&gt;1,$A$18*$B$18+F188,0)</f>
        <v>0</v>
      </c>
      <c r="D188" s="3" t="n">
        <f aca="false">IF(A188&gt;0,C188-E188+IF($G$5="S",0,F188),0)</f>
        <v>0</v>
      </c>
      <c r="E188" s="3" t="n">
        <f aca="false">IF(A188&lt;&gt;0,IF($G$4=1,A188*($J$18/100),IF($G$4=3,A188*ROUND($J$18/30*G188/100,8),(($D$9-$D$3)/$D$4)))+(IF($G$5="S",F188,0)),0)</f>
        <v>0</v>
      </c>
      <c r="F188" s="3" t="n">
        <f aca="false">IF($G$6="S",0,IF(A188&gt;0,($D$13-$D$3)/$D$4,0))</f>
        <v>0</v>
      </c>
      <c r="G188" s="28"/>
      <c r="H188" s="3" t="n">
        <f aca="false">C188*(1/((1+($D$5/30*G188/100))^ROUND(SUM($G$18:G188)/30,8)))</f>
        <v>0</v>
      </c>
      <c r="L188" s="3" t="e">
        <f aca="false">C188/$J$11*$J$12</f>
        <v>#DIV/0!</v>
      </c>
      <c r="M188" s="3" t="e">
        <f aca="false">D188/$J$11*$J$12</f>
        <v>#DIV/0!</v>
      </c>
      <c r="N188" s="3" t="e">
        <f aca="false">E188/$J$11*$J$12</f>
        <v>#DIV/0!</v>
      </c>
      <c r="O188" s="3" t="e">
        <f aca="false">L188-C188</f>
        <v>#DIV/0!</v>
      </c>
      <c r="P188" s="1" t="n">
        <v>48344</v>
      </c>
    </row>
    <row r="189" customFormat="false" ht="12.75" hidden="false" customHeight="false" outlineLevel="0" collapsed="false">
      <c r="A189" s="3" t="n">
        <f aca="false">IF(A188-D188&lt;0,0,A188-D188)</f>
        <v>0</v>
      </c>
      <c r="C189" s="3" t="n">
        <f aca="false">IF(A189&gt;1,$A$18*$B$18+F189,0)</f>
        <v>0</v>
      </c>
      <c r="D189" s="3" t="n">
        <f aca="false">IF(A189&gt;0,C189-E189+IF($G$5="S",0,F189),0)</f>
        <v>0</v>
      </c>
      <c r="E189" s="3" t="n">
        <f aca="false">IF(A189&lt;&gt;0,IF($G$4=1,A189*($J$18/100),IF($G$4=3,A189*ROUND($J$18/30*G189/100,8),(($D$9-$D$3)/$D$4)))+(IF($G$5="S",F189,0)),0)</f>
        <v>0</v>
      </c>
      <c r="F189" s="3" t="n">
        <f aca="false">IF($G$6="S",0,IF(A189&gt;0,($D$13-$D$3)/$D$4,0))</f>
        <v>0</v>
      </c>
      <c r="G189" s="28"/>
      <c r="H189" s="3" t="n">
        <f aca="false">C189*(1/((1+($D$5/30*G189/100))^ROUND(SUM($G$18:G189)/30,8)))</f>
        <v>0</v>
      </c>
      <c r="L189" s="3" t="e">
        <f aca="false">C189/$J$11*$J$12</f>
        <v>#DIV/0!</v>
      </c>
      <c r="M189" s="3" t="e">
        <f aca="false">D189/$J$11*$J$12</f>
        <v>#DIV/0!</v>
      </c>
      <c r="N189" s="3" t="e">
        <f aca="false">E189/$J$11*$J$12</f>
        <v>#DIV/0!</v>
      </c>
      <c r="O189" s="3" t="e">
        <f aca="false">L189-C189</f>
        <v>#DIV/0!</v>
      </c>
      <c r="P189" s="1" t="n">
        <v>48375</v>
      </c>
    </row>
    <row r="190" customFormat="false" ht="12.75" hidden="false" customHeight="false" outlineLevel="0" collapsed="false">
      <c r="A190" s="3" t="n">
        <f aca="false">IF(A189-D189&lt;0,0,A189-D189)</f>
        <v>0</v>
      </c>
      <c r="C190" s="3" t="n">
        <f aca="false">IF(A190&gt;1,$A$18*$B$18+F190,0)</f>
        <v>0</v>
      </c>
      <c r="D190" s="3" t="n">
        <f aca="false">IF(A190&gt;0,C190-E190+IF($G$5="S",0,F190),0)</f>
        <v>0</v>
      </c>
      <c r="E190" s="3" t="n">
        <f aca="false">IF(A190&lt;&gt;0,IF($G$4=1,A190*($J$18/100),IF($G$4=3,A190*ROUND($J$18/30*G190/100,8),(($D$9-$D$3)/$D$4)))+(IF($G$5="S",F190,0)),0)</f>
        <v>0</v>
      </c>
      <c r="F190" s="3" t="n">
        <f aca="false">IF($G$6="S",0,IF(A190&gt;0,($D$13-$D$3)/$D$4,0))</f>
        <v>0</v>
      </c>
      <c r="G190" s="28"/>
      <c r="H190" s="3" t="n">
        <f aca="false">C190*(1/((1+($D$5/30*G190/100))^ROUND(SUM($G$18:G190)/30,8)))</f>
        <v>0</v>
      </c>
      <c r="L190" s="3" t="e">
        <f aca="false">C190/$J$11*$J$12</f>
        <v>#DIV/0!</v>
      </c>
      <c r="M190" s="3" t="e">
        <f aca="false">D190/$J$11*$J$12</f>
        <v>#DIV/0!</v>
      </c>
      <c r="N190" s="3" t="e">
        <f aca="false">E190/$J$11*$J$12</f>
        <v>#DIV/0!</v>
      </c>
      <c r="O190" s="3" t="e">
        <f aca="false">L190-C190</f>
        <v>#DIV/0!</v>
      </c>
      <c r="P190" s="1" t="n">
        <v>48405</v>
      </c>
    </row>
    <row r="191" customFormat="false" ht="12.75" hidden="false" customHeight="false" outlineLevel="0" collapsed="false">
      <c r="A191" s="3" t="n">
        <f aca="false">IF(A190-D190&lt;0,0,A190-D190)</f>
        <v>0</v>
      </c>
      <c r="C191" s="3" t="n">
        <f aca="false">IF(A191&gt;1,$A$18*$B$18+F191,0)</f>
        <v>0</v>
      </c>
      <c r="D191" s="3" t="n">
        <f aca="false">IF(A191&gt;0,C191-E191+IF($G$5="S",0,F191),0)</f>
        <v>0</v>
      </c>
      <c r="E191" s="3" t="n">
        <f aca="false">IF(A191&lt;&gt;0,IF($G$4=1,A191*($J$18/100),IF($G$4=3,A191*ROUND($J$18/30*G191/100,8),(($D$9-$D$3)/$D$4)))+(IF($G$5="S",F191,0)),0)</f>
        <v>0</v>
      </c>
      <c r="F191" s="3" t="n">
        <f aca="false">IF($G$6="S",0,IF(A191&gt;0,($D$13-$D$3)/$D$4,0))</f>
        <v>0</v>
      </c>
      <c r="G191" s="28"/>
      <c r="H191" s="3" t="n">
        <f aca="false">C191*(1/((1+($D$5/30*G191/100))^ROUND(SUM($G$18:G191)/30,8)))</f>
        <v>0</v>
      </c>
      <c r="L191" s="3" t="e">
        <f aca="false">C191/$J$11*$J$12</f>
        <v>#DIV/0!</v>
      </c>
      <c r="M191" s="3" t="e">
        <f aca="false">D191/$J$11*$J$12</f>
        <v>#DIV/0!</v>
      </c>
      <c r="N191" s="3" t="e">
        <f aca="false">E191/$J$11*$J$12</f>
        <v>#DIV/0!</v>
      </c>
      <c r="O191" s="3" t="e">
        <f aca="false">L191-C191</f>
        <v>#DIV/0!</v>
      </c>
      <c r="P191" s="1" t="n">
        <v>48436</v>
      </c>
    </row>
    <row r="192" customFormat="false" ht="12.75" hidden="false" customHeight="false" outlineLevel="0" collapsed="false">
      <c r="A192" s="3" t="n">
        <f aca="false">IF(A191-D191&lt;0,0,A191-D191)</f>
        <v>0</v>
      </c>
      <c r="C192" s="3" t="n">
        <f aca="false">IF(A192&gt;1,$A$18*$B$18+F192,0)</f>
        <v>0</v>
      </c>
      <c r="D192" s="3" t="n">
        <f aca="false">IF(A192&gt;0,C192-E192+IF($G$5="S",0,F192),0)</f>
        <v>0</v>
      </c>
      <c r="E192" s="3" t="n">
        <f aca="false">IF(A192&lt;&gt;0,IF($G$4=1,A192*($J$18/100),IF($G$4=3,A192*ROUND($J$18/30*G192/100,8),(($D$9-$D$3)/$D$4)))+(IF($G$5="S",F192,0)),0)</f>
        <v>0</v>
      </c>
      <c r="F192" s="3" t="n">
        <f aca="false">IF($G$6="S",0,IF(A192&gt;0,($D$13-$D$3)/$D$4,0))</f>
        <v>0</v>
      </c>
      <c r="G192" s="28"/>
      <c r="H192" s="3" t="n">
        <f aca="false">C192*(1/((1+($D$5/30*G192/100))^ROUND(SUM($G$18:G192)/30,8)))</f>
        <v>0</v>
      </c>
      <c r="L192" s="3" t="e">
        <f aca="false">C192/$J$11*$J$12</f>
        <v>#DIV/0!</v>
      </c>
      <c r="M192" s="3" t="e">
        <f aca="false">D192/$J$11*$J$12</f>
        <v>#DIV/0!</v>
      </c>
      <c r="N192" s="3" t="e">
        <f aca="false">E192/$J$11*$J$12</f>
        <v>#DIV/0!</v>
      </c>
      <c r="O192" s="3" t="e">
        <f aca="false">L192-C192</f>
        <v>#DIV/0!</v>
      </c>
      <c r="P192" s="1" t="n">
        <v>48467</v>
      </c>
    </row>
    <row r="193" customFormat="false" ht="12.75" hidden="false" customHeight="false" outlineLevel="0" collapsed="false">
      <c r="A193" s="3" t="n">
        <f aca="false">IF(A192-D192&lt;0,0,A192-D192)</f>
        <v>0</v>
      </c>
      <c r="C193" s="3" t="n">
        <f aca="false">IF(A193&gt;1,$A$18*$B$18+F193,0)</f>
        <v>0</v>
      </c>
      <c r="D193" s="3" t="n">
        <f aca="false">IF(A193&gt;0,C193-E193+IF($G$5="S",0,F193),0)</f>
        <v>0</v>
      </c>
      <c r="E193" s="3" t="n">
        <f aca="false">IF(A193&lt;&gt;0,IF($G$4=1,A193*($J$18/100),IF($G$4=3,A193*ROUND($J$18/30*G193/100,8),(($D$9-$D$3)/$D$4)))+(IF($G$5="S",F193,0)),0)</f>
        <v>0</v>
      </c>
      <c r="F193" s="3" t="n">
        <f aca="false">IF($G$6="S",0,IF(A193&gt;0,($D$13-$D$3)/$D$4,0))</f>
        <v>0</v>
      </c>
      <c r="G193" s="28"/>
      <c r="H193" s="3" t="n">
        <f aca="false">C193*(1/((1+($D$5/30*G193/100))^ROUND(SUM($G$18:G193)/30,8)))</f>
        <v>0</v>
      </c>
      <c r="L193" s="3" t="e">
        <f aca="false">C193/$J$11*$J$12</f>
        <v>#DIV/0!</v>
      </c>
      <c r="M193" s="3" t="e">
        <f aca="false">D193/$J$11*$J$12</f>
        <v>#DIV/0!</v>
      </c>
      <c r="N193" s="3" t="e">
        <f aca="false">E193/$J$11*$J$12</f>
        <v>#DIV/0!</v>
      </c>
      <c r="O193" s="3" t="e">
        <f aca="false">L193-C193</f>
        <v>#DIV/0!</v>
      </c>
      <c r="P193" s="1" t="n">
        <v>48497</v>
      </c>
    </row>
    <row r="194" customFormat="false" ht="12.75" hidden="false" customHeight="false" outlineLevel="0" collapsed="false">
      <c r="A194" s="3" t="n">
        <f aca="false">IF(A193-D193&lt;0,0,A193-D193)</f>
        <v>0</v>
      </c>
      <c r="C194" s="3" t="n">
        <f aca="false">IF(A194&gt;1,$A$18*$B$18+F194,0)</f>
        <v>0</v>
      </c>
      <c r="D194" s="3" t="n">
        <f aca="false">IF(A194&gt;0,C194-E194+IF($G$5="S",0,F194),0)</f>
        <v>0</v>
      </c>
      <c r="E194" s="3" t="n">
        <f aca="false">IF(A194&lt;&gt;0,IF($G$4=1,A194*($J$18/100),IF($G$4=3,A194*ROUND($J$18/30*G194/100,8),(($D$9-$D$3)/$D$4)))+(IF($G$5="S",F194,0)),0)</f>
        <v>0</v>
      </c>
      <c r="F194" s="3" t="n">
        <f aca="false">IF($G$6="S",0,IF(A194&gt;0,($D$13-$D$3)/$D$4,0))</f>
        <v>0</v>
      </c>
      <c r="G194" s="28"/>
      <c r="H194" s="3" t="n">
        <f aca="false">C194*(1/((1+($D$5/30*G194/100))^ROUND(SUM($G$18:G194)/30,8)))</f>
        <v>0</v>
      </c>
      <c r="L194" s="3" t="e">
        <f aca="false">C194/$J$11*$J$12</f>
        <v>#DIV/0!</v>
      </c>
      <c r="M194" s="3" t="e">
        <f aca="false">D194/$J$11*$J$12</f>
        <v>#DIV/0!</v>
      </c>
      <c r="N194" s="3" t="e">
        <f aca="false">E194/$J$11*$J$12</f>
        <v>#DIV/0!</v>
      </c>
      <c r="O194" s="3" t="e">
        <f aca="false">L194-C194</f>
        <v>#DIV/0!</v>
      </c>
      <c r="P194" s="1" t="n">
        <v>48528</v>
      </c>
    </row>
    <row r="195" customFormat="false" ht="12.75" hidden="false" customHeight="false" outlineLevel="0" collapsed="false">
      <c r="A195" s="3" t="n">
        <f aca="false">IF(A194-D194&lt;0,0,A194-D194)</f>
        <v>0</v>
      </c>
      <c r="C195" s="3" t="n">
        <f aca="false">IF(A195&gt;1,$A$18*$B$18+F195,0)</f>
        <v>0</v>
      </c>
      <c r="D195" s="3" t="n">
        <f aca="false">IF(A195&gt;0,C195-E195+IF($G$5="S",0,F195),0)</f>
        <v>0</v>
      </c>
      <c r="E195" s="3" t="n">
        <f aca="false">IF(A195&lt;&gt;0,IF($G$4=1,A195*($J$18/100),IF($G$4=3,A195*ROUND($J$18/30*G195/100,8),(($D$9-$D$3)/$D$4)))+(IF($G$5="S",F195,0)),0)</f>
        <v>0</v>
      </c>
      <c r="F195" s="3" t="n">
        <f aca="false">IF($G$6="S",0,IF(A195&gt;0,($D$13-$D$3)/$D$4,0))</f>
        <v>0</v>
      </c>
      <c r="G195" s="28"/>
      <c r="H195" s="3" t="n">
        <f aca="false">C195*(1/((1+($D$5/30*G195/100))^ROUND(SUM($G$18:G195)/30,8)))</f>
        <v>0</v>
      </c>
      <c r="L195" s="3" t="e">
        <f aca="false">C195/$J$11*$J$12</f>
        <v>#DIV/0!</v>
      </c>
      <c r="M195" s="3" t="e">
        <f aca="false">D195/$J$11*$J$12</f>
        <v>#DIV/0!</v>
      </c>
      <c r="N195" s="3" t="e">
        <f aca="false">E195/$J$11*$J$12</f>
        <v>#DIV/0!</v>
      </c>
      <c r="O195" s="3" t="e">
        <f aca="false">L195-C195</f>
        <v>#DIV/0!</v>
      </c>
      <c r="P195" s="1" t="n">
        <v>48558</v>
      </c>
    </row>
    <row r="196" customFormat="false" ht="12.75" hidden="false" customHeight="false" outlineLevel="0" collapsed="false">
      <c r="A196" s="3" t="n">
        <f aca="false">IF(A195-D195&lt;0,0,A195-D195)</f>
        <v>0</v>
      </c>
      <c r="C196" s="3" t="n">
        <f aca="false">IF(A196&gt;1,$A$18*$B$18+F196,0)</f>
        <v>0</v>
      </c>
      <c r="D196" s="3" t="n">
        <f aca="false">IF(A196&gt;0,C196-E196+IF($G$5="S",0,F196),0)</f>
        <v>0</v>
      </c>
      <c r="E196" s="3" t="n">
        <f aca="false">IF(A196&lt;&gt;0,IF($G$4=1,A196*($J$18/100),IF($G$4=3,A196*ROUND($J$18/30*G196/100,8),(($D$9-$D$3)/$D$4)))+(IF($G$5="S",F196,0)),0)</f>
        <v>0</v>
      </c>
      <c r="F196" s="3" t="n">
        <f aca="false">IF($G$6="S",0,IF(A196&gt;0,($D$13-$D$3)/$D$4,0))</f>
        <v>0</v>
      </c>
      <c r="G196" s="28"/>
      <c r="H196" s="3" t="n">
        <f aca="false">C196*(1/((1+($D$5/30*G196/100))^ROUND(SUM($G$18:G196)/30,8)))</f>
        <v>0</v>
      </c>
      <c r="L196" s="3" t="e">
        <f aca="false">C196/$J$11*$J$12</f>
        <v>#DIV/0!</v>
      </c>
      <c r="M196" s="3" t="e">
        <f aca="false">D196/$J$11*$J$12</f>
        <v>#DIV/0!</v>
      </c>
      <c r="N196" s="3" t="e">
        <f aca="false">E196/$J$11*$J$12</f>
        <v>#DIV/0!</v>
      </c>
      <c r="O196" s="3" t="e">
        <f aca="false">L196-C196</f>
        <v>#DIV/0!</v>
      </c>
      <c r="P196" s="1" t="n">
        <v>48589</v>
      </c>
    </row>
    <row r="197" customFormat="false" ht="12.75" hidden="false" customHeight="false" outlineLevel="0" collapsed="false">
      <c r="A197" s="3" t="n">
        <f aca="false">IF(A196-D196&lt;0,0,A196-D196)</f>
        <v>0</v>
      </c>
      <c r="C197" s="3" t="n">
        <f aca="false">IF(A197&gt;1,$A$18*$B$18+F197,0)</f>
        <v>0</v>
      </c>
      <c r="D197" s="3" t="n">
        <f aca="false">IF(A197&gt;0,C197-E197+IF($G$5="S",0,F197),0)</f>
        <v>0</v>
      </c>
      <c r="E197" s="3" t="n">
        <f aca="false">IF(A197&lt;&gt;0,IF($G$4=1,A197*($J$18/100),IF($G$4=3,A197*ROUND($J$18/30*G197/100,8),(($D$9-$D$3)/$D$4)))+(IF($G$5="S",F197,0)),0)</f>
        <v>0</v>
      </c>
      <c r="F197" s="3" t="n">
        <f aca="false">IF($G$6="S",0,IF(A197&gt;0,($D$13-$D$3)/$D$4,0))</f>
        <v>0</v>
      </c>
      <c r="G197" s="28"/>
      <c r="H197" s="3" t="n">
        <f aca="false">C197*(1/((1+($D$5/30*G197/100))^ROUND(SUM($G$18:G197)/30,8)))</f>
        <v>0</v>
      </c>
      <c r="L197" s="3" t="e">
        <f aca="false">C197/$J$11*$J$12</f>
        <v>#DIV/0!</v>
      </c>
      <c r="M197" s="3" t="e">
        <f aca="false">D197/$J$11*$J$12</f>
        <v>#DIV/0!</v>
      </c>
      <c r="N197" s="3" t="e">
        <f aca="false">E197/$J$11*$J$12</f>
        <v>#DIV/0!</v>
      </c>
      <c r="O197" s="3" t="e">
        <f aca="false">L197-C197</f>
        <v>#DIV/0!</v>
      </c>
      <c r="P197" s="1" t="n">
        <v>48620</v>
      </c>
    </row>
    <row r="198" customFormat="false" ht="12.75" hidden="false" customHeight="false" outlineLevel="0" collapsed="false">
      <c r="A198" s="3" t="n">
        <f aca="false">IF(A197-D197&lt;0,0,A197-D197)</f>
        <v>0</v>
      </c>
      <c r="C198" s="3" t="n">
        <f aca="false">IF(A198&gt;1,$A$18*$B$18+F198,0)</f>
        <v>0</v>
      </c>
      <c r="D198" s="3" t="n">
        <f aca="false">IF(A198&gt;0,C198-E198+IF($G$5="S",0,F198),0)</f>
        <v>0</v>
      </c>
      <c r="E198" s="3" t="n">
        <f aca="false">IF(A198&lt;&gt;0,IF($G$4=1,A198*($J$18/100),IF($G$4=3,A198*ROUND($J$18/30*G198/100,8),(($D$9-$D$3)/$D$4)))+(IF($G$5="S",F198,0)),0)</f>
        <v>0</v>
      </c>
      <c r="F198" s="3" t="n">
        <f aca="false">IF($G$6="S",0,IF(A198&gt;0,($D$13-$D$3)/$D$4,0))</f>
        <v>0</v>
      </c>
      <c r="G198" s="28"/>
      <c r="H198" s="3" t="n">
        <f aca="false">C198*(1/((1+($D$5/30*G198/100))^ROUND(SUM($G$18:G198)/30,8)))</f>
        <v>0</v>
      </c>
      <c r="L198" s="3" t="e">
        <f aca="false">C198/$J$11*$J$12</f>
        <v>#DIV/0!</v>
      </c>
      <c r="M198" s="3" t="e">
        <f aca="false">D198/$J$11*$J$12</f>
        <v>#DIV/0!</v>
      </c>
      <c r="N198" s="3" t="e">
        <f aca="false">E198/$J$11*$J$12</f>
        <v>#DIV/0!</v>
      </c>
      <c r="O198" s="3" t="e">
        <f aca="false">L198-C198</f>
        <v>#DIV/0!</v>
      </c>
      <c r="P198" s="1" t="n">
        <v>48648</v>
      </c>
    </row>
    <row r="199" customFormat="false" ht="12.75" hidden="false" customHeight="false" outlineLevel="0" collapsed="false">
      <c r="A199" s="3" t="n">
        <f aca="false">IF(A198-D198&lt;0,0,A198-D198)</f>
        <v>0</v>
      </c>
      <c r="C199" s="3" t="n">
        <f aca="false">IF(A199&gt;1,$A$18*$B$18+F199,0)</f>
        <v>0</v>
      </c>
      <c r="D199" s="3" t="n">
        <f aca="false">IF(A199&gt;0,C199-E199+IF($G$5="S",0,F199),0)</f>
        <v>0</v>
      </c>
      <c r="E199" s="3" t="n">
        <f aca="false">IF(A199&lt;&gt;0,IF($G$4=1,A199*($J$18/100),IF($G$4=3,A199*ROUND($J$18/30*G199/100,8),(($D$9-$D$3)/$D$4)))+(IF($G$5="S",F199,0)),0)</f>
        <v>0</v>
      </c>
      <c r="F199" s="3" t="n">
        <f aca="false">IF($G$6="S",0,IF(A199&gt;0,($D$13-$D$3)/$D$4,0))</f>
        <v>0</v>
      </c>
      <c r="G199" s="28"/>
      <c r="H199" s="3" t="n">
        <f aca="false">C199*(1/((1+($D$5/30*G199/100))^ROUND(SUM($G$18:G199)/30,8)))</f>
        <v>0</v>
      </c>
      <c r="L199" s="3" t="e">
        <f aca="false">C199/$J$11*$J$12</f>
        <v>#DIV/0!</v>
      </c>
      <c r="M199" s="3" t="e">
        <f aca="false">D199/$J$11*$J$12</f>
        <v>#DIV/0!</v>
      </c>
      <c r="N199" s="3" t="e">
        <f aca="false">E199/$J$11*$J$12</f>
        <v>#DIV/0!</v>
      </c>
      <c r="O199" s="3" t="e">
        <f aca="false">L199-C199</f>
        <v>#DIV/0!</v>
      </c>
      <c r="P199" s="1" t="n">
        <v>48679</v>
      </c>
    </row>
    <row r="200" customFormat="false" ht="12.75" hidden="false" customHeight="false" outlineLevel="0" collapsed="false">
      <c r="A200" s="3" t="n">
        <f aca="false">IF(A199-D199&lt;0,0,A199-D199)</f>
        <v>0</v>
      </c>
      <c r="C200" s="3" t="n">
        <f aca="false">IF(A200&gt;1,$A$18*$B$18+F200,0)</f>
        <v>0</v>
      </c>
      <c r="D200" s="3" t="n">
        <f aca="false">IF(A200&gt;0,C200-E200+IF($G$5="S",0,F200),0)</f>
        <v>0</v>
      </c>
      <c r="E200" s="3" t="n">
        <f aca="false">IF(A200&lt;&gt;0,IF($G$4=1,A200*($J$18/100),IF($G$4=3,A200*ROUND($J$18/30*G200/100,8),(($D$9-$D$3)/$D$4)))+(IF($G$5="S",F200,0)),0)</f>
        <v>0</v>
      </c>
      <c r="F200" s="3" t="n">
        <f aca="false">IF($G$6="S",0,IF(A200&gt;0,($D$13-$D$3)/$D$4,0))</f>
        <v>0</v>
      </c>
      <c r="G200" s="28"/>
      <c r="H200" s="3" t="n">
        <f aca="false">C200*(1/((1+($D$5/30*G200/100))^ROUND(SUM($G$18:G200)/30,8)))</f>
        <v>0</v>
      </c>
      <c r="L200" s="3" t="e">
        <f aca="false">C200/$J$11*$J$12</f>
        <v>#DIV/0!</v>
      </c>
      <c r="M200" s="3" t="e">
        <f aca="false">D200/$J$11*$J$12</f>
        <v>#DIV/0!</v>
      </c>
      <c r="N200" s="3" t="e">
        <f aca="false">E200/$J$11*$J$12</f>
        <v>#DIV/0!</v>
      </c>
      <c r="O200" s="3" t="e">
        <f aca="false">L200-C200</f>
        <v>#DIV/0!</v>
      </c>
      <c r="P200" s="1" t="n">
        <v>48709</v>
      </c>
    </row>
    <row r="201" customFormat="false" ht="12.75" hidden="false" customHeight="false" outlineLevel="0" collapsed="false">
      <c r="A201" s="3" t="n">
        <f aca="false">IF(A200-D200&lt;0,0,A200-D200)</f>
        <v>0</v>
      </c>
      <c r="C201" s="3" t="n">
        <f aca="false">IF(A201&gt;1,$A$18*$B$18+F201,0)</f>
        <v>0</v>
      </c>
      <c r="D201" s="3" t="n">
        <f aca="false">IF(A201&gt;0,C201-E201+IF($G$5="S",0,F201),0)</f>
        <v>0</v>
      </c>
      <c r="E201" s="3" t="n">
        <f aca="false">IF(A201&lt;&gt;0,IF($G$4=1,A201*($J$18/100),IF($G$4=3,A201*ROUND($J$18/30*G201/100,8),(($D$9-$D$3)/$D$4)))+(IF($G$5="S",F201,0)),0)</f>
        <v>0</v>
      </c>
      <c r="F201" s="3" t="n">
        <f aca="false">IF($G$6="S",0,IF(A201&gt;0,($D$13-$D$3)/$D$4,0))</f>
        <v>0</v>
      </c>
      <c r="G201" s="28"/>
      <c r="H201" s="3" t="n">
        <f aca="false">C201*(1/((1+($D$5/30*G201/100))^ROUND(SUM($G$18:G201)/30,8)))</f>
        <v>0</v>
      </c>
      <c r="L201" s="3" t="e">
        <f aca="false">C201/$J$11*$J$12</f>
        <v>#DIV/0!</v>
      </c>
      <c r="M201" s="3" t="e">
        <f aca="false">D201/$J$11*$J$12</f>
        <v>#DIV/0!</v>
      </c>
      <c r="N201" s="3" t="e">
        <f aca="false">E201/$J$11*$J$12</f>
        <v>#DIV/0!</v>
      </c>
      <c r="O201" s="3" t="e">
        <f aca="false">L201-C201</f>
        <v>#DIV/0!</v>
      </c>
      <c r="P201" s="1" t="n">
        <v>48740</v>
      </c>
    </row>
    <row r="202" customFormat="false" ht="12.75" hidden="false" customHeight="false" outlineLevel="0" collapsed="false">
      <c r="A202" s="3" t="n">
        <f aca="false">IF(A201-D201&lt;0,0,A201-D201)</f>
        <v>0</v>
      </c>
      <c r="C202" s="3" t="n">
        <f aca="false">IF(A202&gt;1,$A$18*$B$18+F202,0)</f>
        <v>0</v>
      </c>
      <c r="D202" s="3" t="n">
        <f aca="false">IF(A202&gt;0,C202-E202+IF($G$5="S",0,F202),0)</f>
        <v>0</v>
      </c>
      <c r="E202" s="3" t="n">
        <f aca="false">IF(A202&lt;&gt;0,IF($G$4=1,A202*($J$18/100),IF($G$4=3,A202*ROUND($J$18/30*G202/100,8),(($D$9-$D$3)/$D$4)))+(IF($G$5="S",F202,0)),0)</f>
        <v>0</v>
      </c>
      <c r="F202" s="3" t="n">
        <f aca="false">IF($G$6="S",0,IF(A202&gt;0,($D$13-$D$3)/$D$4,0))</f>
        <v>0</v>
      </c>
      <c r="G202" s="28"/>
      <c r="H202" s="3" t="n">
        <f aca="false">C202*(1/((1+($D$5/30*G202/100))^ROUND(SUM($G$18:G202)/30,8)))</f>
        <v>0</v>
      </c>
      <c r="L202" s="3" t="e">
        <f aca="false">C202/$J$11*$J$12</f>
        <v>#DIV/0!</v>
      </c>
      <c r="M202" s="3" t="e">
        <f aca="false">D202/$J$11*$J$12</f>
        <v>#DIV/0!</v>
      </c>
      <c r="N202" s="3" t="e">
        <f aca="false">E202/$J$11*$J$12</f>
        <v>#DIV/0!</v>
      </c>
      <c r="O202" s="3" t="e">
        <f aca="false">L202-C202</f>
        <v>#DIV/0!</v>
      </c>
      <c r="P202" s="1" t="n">
        <v>48770</v>
      </c>
    </row>
    <row r="203" customFormat="false" ht="12.75" hidden="false" customHeight="false" outlineLevel="0" collapsed="false">
      <c r="A203" s="3" t="n">
        <f aca="false">IF(A202-D202&lt;0,0,A202-D202)</f>
        <v>0</v>
      </c>
      <c r="C203" s="3" t="n">
        <f aca="false">IF(A203&gt;1,$A$18*$B$18+F203,0)</f>
        <v>0</v>
      </c>
      <c r="D203" s="3" t="n">
        <f aca="false">IF(A203&gt;0,C203-E203+IF($G$5="S",0,F203),0)</f>
        <v>0</v>
      </c>
      <c r="E203" s="3" t="n">
        <f aca="false">IF(A203&lt;&gt;0,IF($G$4=1,A203*($J$18/100),IF($G$4=3,A203*ROUND($J$18/30*G203/100,8),(($D$9-$D$3)/$D$4)))+(IF($G$5="S",F203,0)),0)</f>
        <v>0</v>
      </c>
      <c r="F203" s="3" t="n">
        <f aca="false">IF($G$6="S",0,IF(A203&gt;0,($D$13-$D$3)/$D$4,0))</f>
        <v>0</v>
      </c>
      <c r="G203" s="28"/>
      <c r="H203" s="3" t="n">
        <f aca="false">C203*(1/((1+($D$5/30*G203/100))^ROUND(SUM($G$18:G203)/30,8)))</f>
        <v>0</v>
      </c>
      <c r="L203" s="3" t="e">
        <f aca="false">C203/$J$11*$J$12</f>
        <v>#DIV/0!</v>
      </c>
      <c r="M203" s="3" t="e">
        <f aca="false">D203/$J$11*$J$12</f>
        <v>#DIV/0!</v>
      </c>
      <c r="N203" s="3" t="e">
        <f aca="false">E203/$J$11*$J$12</f>
        <v>#DIV/0!</v>
      </c>
      <c r="O203" s="3" t="e">
        <f aca="false">L203-C203</f>
        <v>#DIV/0!</v>
      </c>
      <c r="P203" s="1" t="n">
        <v>48801</v>
      </c>
    </row>
    <row r="204" customFormat="false" ht="12.75" hidden="false" customHeight="false" outlineLevel="0" collapsed="false">
      <c r="A204" s="3" t="n">
        <f aca="false">IF(A203-D203&lt;0,0,A203-D203)</f>
        <v>0</v>
      </c>
      <c r="C204" s="3" t="n">
        <f aca="false">IF(A204&gt;1,$A$18*$B$18+F204,0)</f>
        <v>0</v>
      </c>
      <c r="D204" s="3" t="n">
        <f aca="false">IF(A204&gt;0,C204-E204+IF($G$5="S",0,F204),0)</f>
        <v>0</v>
      </c>
      <c r="E204" s="3" t="n">
        <f aca="false">IF(A204&lt;&gt;0,IF($G$4=1,A204*($J$18/100),IF($G$4=3,A204*ROUND($J$18/30*G204/100,8),(($D$9-$D$3)/$D$4)))+(IF($G$5="S",F204,0)),0)</f>
        <v>0</v>
      </c>
      <c r="F204" s="3" t="n">
        <f aca="false">IF($G$6="S",0,IF(A204&gt;0,($D$13-$D$3)/$D$4,0))</f>
        <v>0</v>
      </c>
      <c r="G204" s="28"/>
      <c r="H204" s="3" t="n">
        <f aca="false">C204*(1/((1+($D$5/30*G204/100))^ROUND(SUM($G$18:G204)/30,8)))</f>
        <v>0</v>
      </c>
      <c r="L204" s="3" t="e">
        <f aca="false">C204/$J$11*$J$12</f>
        <v>#DIV/0!</v>
      </c>
      <c r="M204" s="3" t="e">
        <f aca="false">D204/$J$11*$J$12</f>
        <v>#DIV/0!</v>
      </c>
      <c r="N204" s="3" t="e">
        <f aca="false">E204/$J$11*$J$12</f>
        <v>#DIV/0!</v>
      </c>
      <c r="O204" s="3" t="e">
        <f aca="false">L204-C204</f>
        <v>#DIV/0!</v>
      </c>
      <c r="P204" s="1" t="n">
        <v>48832</v>
      </c>
    </row>
    <row r="205" customFormat="false" ht="12.75" hidden="false" customHeight="false" outlineLevel="0" collapsed="false">
      <c r="A205" s="3" t="n">
        <f aca="false">IF(A204-D204&lt;0,0,A204-D204)</f>
        <v>0</v>
      </c>
      <c r="C205" s="3" t="n">
        <f aca="false">IF(A205&gt;1,$A$18*$B$18+F205,0)</f>
        <v>0</v>
      </c>
      <c r="D205" s="3" t="n">
        <f aca="false">IF(A205&gt;0,C205-E205+IF($G$5="S",0,F205),0)</f>
        <v>0</v>
      </c>
      <c r="E205" s="3" t="n">
        <f aca="false">IF(A205&lt;&gt;0,IF($G$4=1,A205*($J$18/100),IF($G$4=3,A205*ROUND($J$18/30*G205/100,8),(($D$9-$D$3)/$D$4)))+(IF($G$5="S",F205,0)),0)</f>
        <v>0</v>
      </c>
      <c r="F205" s="3" t="n">
        <f aca="false">IF($G$6="S",0,IF(A205&gt;0,($D$13-$D$3)/$D$4,0))</f>
        <v>0</v>
      </c>
      <c r="G205" s="28"/>
      <c r="H205" s="3" t="n">
        <f aca="false">C205*(1/((1+($D$5/30*G205/100))^ROUND(SUM($G$18:G205)/30,8)))</f>
        <v>0</v>
      </c>
      <c r="L205" s="3" t="e">
        <f aca="false">C205/$J$11*$J$12</f>
        <v>#DIV/0!</v>
      </c>
      <c r="M205" s="3" t="e">
        <f aca="false">D205/$J$11*$J$12</f>
        <v>#DIV/0!</v>
      </c>
      <c r="N205" s="3" t="e">
        <f aca="false">E205/$J$11*$J$12</f>
        <v>#DIV/0!</v>
      </c>
      <c r="O205" s="3" t="e">
        <f aca="false">L205-C205</f>
        <v>#DIV/0!</v>
      </c>
      <c r="P205" s="1" t="n">
        <v>48862</v>
      </c>
    </row>
    <row r="206" customFormat="false" ht="12.75" hidden="false" customHeight="false" outlineLevel="0" collapsed="false">
      <c r="A206" s="3" t="n">
        <f aca="false">IF(A205-D205&lt;0,0,A205-D205)</f>
        <v>0</v>
      </c>
      <c r="C206" s="3" t="n">
        <f aca="false">IF(A206&gt;1,$A$18*$B$18+F206,0)</f>
        <v>0</v>
      </c>
      <c r="D206" s="3" t="n">
        <f aca="false">IF(A206&gt;0,C206-E206+IF($G$5="S",0,F206),0)</f>
        <v>0</v>
      </c>
      <c r="E206" s="3" t="n">
        <f aca="false">IF(A206&lt;&gt;0,IF($G$4=1,A206*($J$18/100),IF($G$4=3,A206*ROUND($J$18/30*G206/100,8),(($D$9-$D$3)/$D$4)))+(IF($G$5="S",F206,0)),0)</f>
        <v>0</v>
      </c>
      <c r="F206" s="3" t="n">
        <f aca="false">IF($G$6="S",0,IF(A206&gt;0,($D$13-$D$3)/$D$4,0))</f>
        <v>0</v>
      </c>
      <c r="G206" s="28"/>
      <c r="H206" s="3" t="n">
        <f aca="false">C206*(1/((1+($D$5/30*G206/100))^ROUND(SUM($G$18:G206)/30,8)))</f>
        <v>0</v>
      </c>
      <c r="L206" s="3" t="e">
        <f aca="false">C206/$J$11*$J$12</f>
        <v>#DIV/0!</v>
      </c>
      <c r="M206" s="3" t="e">
        <f aca="false">D206/$J$11*$J$12</f>
        <v>#DIV/0!</v>
      </c>
      <c r="N206" s="3" t="e">
        <f aca="false">E206/$J$11*$J$12</f>
        <v>#DIV/0!</v>
      </c>
      <c r="O206" s="3" t="e">
        <f aca="false">L206-C206</f>
        <v>#DIV/0!</v>
      </c>
      <c r="P206" s="1" t="n">
        <v>48893</v>
      </c>
    </row>
    <row r="207" customFormat="false" ht="12.75" hidden="false" customHeight="false" outlineLevel="0" collapsed="false">
      <c r="A207" s="3" t="n">
        <f aca="false">IF(A206-D206&lt;0,0,A206-D206)</f>
        <v>0</v>
      </c>
      <c r="C207" s="3" t="n">
        <f aca="false">IF(A207&gt;1,$A$18*$B$18+F207,0)</f>
        <v>0</v>
      </c>
      <c r="D207" s="3" t="n">
        <f aca="false">IF(A207&gt;0,C207-E207+IF($G$5="S",0,F207),0)</f>
        <v>0</v>
      </c>
      <c r="E207" s="3" t="n">
        <f aca="false">IF(A207&lt;&gt;0,IF($G$4=1,A207*($J$18/100),IF($G$4=3,A207*ROUND($J$18/30*G207/100,8),(($D$9-$D$3)/$D$4)))+(IF($G$5="S",F207,0)),0)</f>
        <v>0</v>
      </c>
      <c r="F207" s="3" t="n">
        <f aca="false">IF($G$6="S",0,IF(A207&gt;0,($D$13-$D$3)/$D$4,0))</f>
        <v>0</v>
      </c>
      <c r="G207" s="28"/>
      <c r="H207" s="3" t="n">
        <f aca="false">C207*(1/((1+($D$5/30*G207/100))^ROUND(SUM($G$18:G207)/30,8)))</f>
        <v>0</v>
      </c>
      <c r="L207" s="3" t="e">
        <f aca="false">C207/$J$11*$J$12</f>
        <v>#DIV/0!</v>
      </c>
      <c r="M207" s="3" t="e">
        <f aca="false">D207/$J$11*$J$12</f>
        <v>#DIV/0!</v>
      </c>
      <c r="N207" s="3" t="e">
        <f aca="false">E207/$J$11*$J$12</f>
        <v>#DIV/0!</v>
      </c>
      <c r="O207" s="3" t="e">
        <f aca="false">L207-C207</f>
        <v>#DIV/0!</v>
      </c>
      <c r="P207" s="1" t="n">
        <v>48923</v>
      </c>
    </row>
    <row r="208" customFormat="false" ht="12.75" hidden="false" customHeight="false" outlineLevel="0" collapsed="false">
      <c r="A208" s="3" t="n">
        <f aca="false">IF(A207-D207&lt;0,0,A207-D207)</f>
        <v>0</v>
      </c>
      <c r="C208" s="3" t="n">
        <f aca="false">IF(A208&gt;1,$A$18*$B$18+F208,0)</f>
        <v>0</v>
      </c>
      <c r="D208" s="3" t="n">
        <f aca="false">IF(A208&gt;0,C208-E208+IF($G$5="S",0,F208),0)</f>
        <v>0</v>
      </c>
      <c r="E208" s="3" t="n">
        <f aca="false">IF(A208&lt;&gt;0,IF($G$4=1,A208*($J$18/100),IF($G$4=3,A208*ROUND($J$18/30*G208/100,8),(($D$9-$D$3)/$D$4)))+(IF($G$5="S",F208,0)),0)</f>
        <v>0</v>
      </c>
      <c r="F208" s="3" t="n">
        <f aca="false">IF($G$6="S",0,IF(A208&gt;0,($D$13-$D$3)/$D$4,0))</f>
        <v>0</v>
      </c>
      <c r="G208" s="28"/>
      <c r="H208" s="3" t="n">
        <f aca="false">C208*(1/((1+($D$5/30*G208/100))^ROUND(SUM($G$18:G208)/30,8)))</f>
        <v>0</v>
      </c>
      <c r="L208" s="3" t="e">
        <f aca="false">C208/$J$11*$J$12</f>
        <v>#DIV/0!</v>
      </c>
      <c r="M208" s="3" t="e">
        <f aca="false">D208/$J$11*$J$12</f>
        <v>#DIV/0!</v>
      </c>
      <c r="N208" s="3" t="e">
        <f aca="false">E208/$J$11*$J$12</f>
        <v>#DIV/0!</v>
      </c>
      <c r="O208" s="3" t="e">
        <f aca="false">L208-C208</f>
        <v>#DIV/0!</v>
      </c>
      <c r="P208" s="1" t="n">
        <v>48954</v>
      </c>
    </row>
    <row r="209" customFormat="false" ht="12.75" hidden="false" customHeight="false" outlineLevel="0" collapsed="false">
      <c r="A209" s="3" t="n">
        <f aca="false">IF(A208-D208&lt;0,0,A208-D208)</f>
        <v>0</v>
      </c>
      <c r="C209" s="3" t="n">
        <f aca="false">IF(A209&gt;1,$A$18*$B$18+F209,0)</f>
        <v>0</v>
      </c>
      <c r="D209" s="3" t="n">
        <f aca="false">IF(A209&gt;0,C209-E209+IF($G$5="S",0,F209),0)</f>
        <v>0</v>
      </c>
      <c r="E209" s="3" t="n">
        <f aca="false">IF(A209&lt;&gt;0,IF($G$4=1,A209*($J$18/100),IF($G$4=3,A209*ROUND($J$18/30*G209/100,8),(($D$9-$D$3)/$D$4)))+(IF($G$5="S",F209,0)),0)</f>
        <v>0</v>
      </c>
      <c r="F209" s="3" t="n">
        <f aca="false">IF($G$6="S",0,IF(A209&gt;0,($D$13-$D$3)/$D$4,0))</f>
        <v>0</v>
      </c>
      <c r="G209" s="28"/>
      <c r="H209" s="3" t="n">
        <f aca="false">C209*(1/((1+($D$5/30*G209/100))^ROUND(SUM($G$18:G209)/30,8)))</f>
        <v>0</v>
      </c>
      <c r="L209" s="3" t="e">
        <f aca="false">C209/$J$11*$J$12</f>
        <v>#DIV/0!</v>
      </c>
      <c r="M209" s="3" t="e">
        <f aca="false">D209/$J$11*$J$12</f>
        <v>#DIV/0!</v>
      </c>
      <c r="N209" s="3" t="e">
        <f aca="false">E209/$J$11*$J$12</f>
        <v>#DIV/0!</v>
      </c>
      <c r="O209" s="3" t="e">
        <f aca="false">L209-C209</f>
        <v>#DIV/0!</v>
      </c>
      <c r="P209" s="1" t="n">
        <v>48985</v>
      </c>
    </row>
    <row r="210" customFormat="false" ht="12.75" hidden="false" customHeight="false" outlineLevel="0" collapsed="false">
      <c r="A210" s="3" t="n">
        <f aca="false">IF(A209-D209&lt;0,0,A209-D209)</f>
        <v>0</v>
      </c>
      <c r="C210" s="3" t="n">
        <f aca="false">IF(A210&gt;1,$A$18*$B$18+F210,0)</f>
        <v>0</v>
      </c>
      <c r="D210" s="3" t="n">
        <f aca="false">IF(A210&gt;0,C210-E210+IF($G$5="S",0,F210),0)</f>
        <v>0</v>
      </c>
      <c r="E210" s="3" t="n">
        <f aca="false">IF(A210&lt;&gt;0,IF($G$4=1,A210*($J$18/100),IF($G$4=3,A210*ROUND($J$18/30*G210/100,8),(($D$9-$D$3)/$D$4)))+(IF($G$5="S",F210,0)),0)</f>
        <v>0</v>
      </c>
      <c r="F210" s="3" t="n">
        <f aca="false">IF($G$6="S",0,IF(A210&gt;0,($D$13-$D$3)/$D$4,0))</f>
        <v>0</v>
      </c>
      <c r="G210" s="28"/>
      <c r="H210" s="3" t="n">
        <f aca="false">C210*(1/((1+($D$5/30*G210/100))^ROUND(SUM($G$18:G210)/30,8)))</f>
        <v>0</v>
      </c>
      <c r="L210" s="3" t="e">
        <f aca="false">C210/$J$11*$J$12</f>
        <v>#DIV/0!</v>
      </c>
      <c r="M210" s="3" t="e">
        <f aca="false">D210/$J$11*$J$12</f>
        <v>#DIV/0!</v>
      </c>
      <c r="N210" s="3" t="e">
        <f aca="false">E210/$J$11*$J$12</f>
        <v>#DIV/0!</v>
      </c>
      <c r="O210" s="3" t="e">
        <f aca="false">L210-C210</f>
        <v>#DIV/0!</v>
      </c>
      <c r="P210" s="1" t="n">
        <v>49013</v>
      </c>
    </row>
    <row r="211" customFormat="false" ht="12.75" hidden="false" customHeight="false" outlineLevel="0" collapsed="false">
      <c r="A211" s="3" t="n">
        <f aca="false">IF(A210-D210&lt;0,0,A210-D210)</f>
        <v>0</v>
      </c>
      <c r="C211" s="3" t="n">
        <f aca="false">IF(A211&gt;1,$A$18*$B$18+F211,0)</f>
        <v>0</v>
      </c>
      <c r="D211" s="3" t="n">
        <f aca="false">IF(A211&gt;0,C211-E211+IF($G$5="S",0,F211),0)</f>
        <v>0</v>
      </c>
      <c r="E211" s="3" t="n">
        <f aca="false">IF(A211&lt;&gt;0,IF($G$4=1,A211*($J$18/100),IF($G$4=3,A211*ROUND($J$18/30*G211/100,8),(($D$9-$D$3)/$D$4)))+(IF($G$5="S",F211,0)),0)</f>
        <v>0</v>
      </c>
      <c r="F211" s="3" t="n">
        <f aca="false">IF($G$6="S",0,IF(A211&gt;0,($D$13-$D$3)/$D$4,0))</f>
        <v>0</v>
      </c>
      <c r="G211" s="28"/>
      <c r="H211" s="3" t="n">
        <f aca="false">C211*(1/((1+($D$5/30*G211/100))^ROUND(SUM($G$18:G211)/30,8)))</f>
        <v>0</v>
      </c>
      <c r="L211" s="3" t="e">
        <f aca="false">C211/$J$11*$J$12</f>
        <v>#DIV/0!</v>
      </c>
      <c r="M211" s="3" t="e">
        <f aca="false">D211/$J$11*$J$12</f>
        <v>#DIV/0!</v>
      </c>
      <c r="N211" s="3" t="e">
        <f aca="false">E211/$J$11*$J$12</f>
        <v>#DIV/0!</v>
      </c>
      <c r="O211" s="3" t="e">
        <f aca="false">L211-C211</f>
        <v>#DIV/0!</v>
      </c>
      <c r="P211" s="1" t="n">
        <v>49044</v>
      </c>
    </row>
    <row r="212" customFormat="false" ht="12.75" hidden="false" customHeight="false" outlineLevel="0" collapsed="false">
      <c r="A212" s="3" t="n">
        <f aca="false">IF(A211-D211&lt;0,0,A211-D211)</f>
        <v>0</v>
      </c>
      <c r="C212" s="3" t="n">
        <f aca="false">IF(A212&gt;1,$A$18*$B$18+F212,0)</f>
        <v>0</v>
      </c>
      <c r="D212" s="3" t="n">
        <f aca="false">IF(A212&gt;0,C212-E212+IF($G$5="S",0,F212),0)</f>
        <v>0</v>
      </c>
      <c r="E212" s="3" t="n">
        <f aca="false">IF(A212&lt;&gt;0,IF($G$4=1,A212*($J$18/100),IF($G$4=3,A212*ROUND($J$18/30*G212/100,8),(($D$9-$D$3)/$D$4)))+(IF($G$5="S",F212,0)),0)</f>
        <v>0</v>
      </c>
      <c r="F212" s="3" t="n">
        <f aca="false">IF($G$6="S",0,IF(A212&gt;0,($D$13-$D$3)/$D$4,0))</f>
        <v>0</v>
      </c>
      <c r="G212" s="28"/>
      <c r="H212" s="3" t="n">
        <f aca="false">C212*(1/((1+($D$5/30*G212/100))^ROUND(SUM($G$18:G212)/30,8)))</f>
        <v>0</v>
      </c>
      <c r="L212" s="3" t="e">
        <f aca="false">C212/$J$11*$J$12</f>
        <v>#DIV/0!</v>
      </c>
      <c r="M212" s="3" t="e">
        <f aca="false">D212/$J$11*$J$12</f>
        <v>#DIV/0!</v>
      </c>
      <c r="N212" s="3" t="e">
        <f aca="false">E212/$J$11*$J$12</f>
        <v>#DIV/0!</v>
      </c>
      <c r="O212" s="3" t="e">
        <f aca="false">L212-C212</f>
        <v>#DIV/0!</v>
      </c>
      <c r="P212" s="1" t="n">
        <v>49074</v>
      </c>
    </row>
    <row r="213" customFormat="false" ht="12.75" hidden="false" customHeight="false" outlineLevel="0" collapsed="false">
      <c r="A213" s="3" t="n">
        <f aca="false">IF(A212-D212&lt;0,0,A212-D212)</f>
        <v>0</v>
      </c>
      <c r="C213" s="3" t="n">
        <f aca="false">IF(A213&gt;1,$A$18*$B$18+F213,0)</f>
        <v>0</v>
      </c>
      <c r="D213" s="3" t="n">
        <f aca="false">IF(A213&gt;0,C213-E213+IF($G$5="S",0,F213),0)</f>
        <v>0</v>
      </c>
      <c r="E213" s="3" t="n">
        <f aca="false">IF(A213&lt;&gt;0,IF($G$4=1,A213*($J$18/100),IF($G$4=3,A213*ROUND($J$18/30*G213/100,8),(($D$9-$D$3)/$D$4)))+(IF($G$5="S",F213,0)),0)</f>
        <v>0</v>
      </c>
      <c r="F213" s="3" t="n">
        <f aca="false">IF($G$6="S",0,IF(A213&gt;0,($D$13-$D$3)/$D$4,0))</f>
        <v>0</v>
      </c>
      <c r="G213" s="28"/>
      <c r="H213" s="3" t="n">
        <f aca="false">C213*(1/((1+($D$5/30*G213/100))^ROUND(SUM($G$18:G213)/30,8)))</f>
        <v>0</v>
      </c>
      <c r="L213" s="3" t="e">
        <f aca="false">C213/$J$11*$J$12</f>
        <v>#DIV/0!</v>
      </c>
      <c r="M213" s="3" t="e">
        <f aca="false">D213/$J$11*$J$12</f>
        <v>#DIV/0!</v>
      </c>
      <c r="N213" s="3" t="e">
        <f aca="false">E213/$J$11*$J$12</f>
        <v>#DIV/0!</v>
      </c>
      <c r="O213" s="3" t="e">
        <f aca="false">L213-C213</f>
        <v>#DIV/0!</v>
      </c>
      <c r="P213" s="1" t="n">
        <v>49105</v>
      </c>
    </row>
    <row r="214" customFormat="false" ht="12.75" hidden="false" customHeight="false" outlineLevel="0" collapsed="false">
      <c r="A214" s="3" t="n">
        <f aca="false">IF(A213-D213&lt;0,0,A213-D213)</f>
        <v>0</v>
      </c>
      <c r="C214" s="3" t="n">
        <f aca="false">IF(A214&gt;1,$A$18*$B$18+F214,0)</f>
        <v>0</v>
      </c>
      <c r="D214" s="3" t="n">
        <f aca="false">IF(A214&gt;0,C214-E214+IF($G$5="S",0,F214),0)</f>
        <v>0</v>
      </c>
      <c r="E214" s="3" t="n">
        <f aca="false">IF(A214&lt;&gt;0,IF($G$4=1,A214*($J$18/100),IF($G$4=3,A214*ROUND($J$18/30*G214/100,8),(($D$9-$D$3)/$D$4)))+(IF($G$5="S",F214,0)),0)</f>
        <v>0</v>
      </c>
      <c r="F214" s="3" t="n">
        <f aca="false">IF($G$6="S",0,IF(A214&gt;0,($D$13-$D$3)/$D$4,0))</f>
        <v>0</v>
      </c>
      <c r="G214" s="28"/>
      <c r="H214" s="3" t="n">
        <f aca="false">C214*(1/((1+($D$5/30*G214/100))^ROUND(SUM($G$18:G214)/30,8)))</f>
        <v>0</v>
      </c>
      <c r="L214" s="3" t="e">
        <f aca="false">C214/$J$11*$J$12</f>
        <v>#DIV/0!</v>
      </c>
      <c r="M214" s="3" t="e">
        <f aca="false">D214/$J$11*$J$12</f>
        <v>#DIV/0!</v>
      </c>
      <c r="N214" s="3" t="e">
        <f aca="false">E214/$J$11*$J$12</f>
        <v>#DIV/0!</v>
      </c>
      <c r="O214" s="3" t="e">
        <f aca="false">L214-C214</f>
        <v>#DIV/0!</v>
      </c>
      <c r="P214" s="1" t="n">
        <v>49135</v>
      </c>
    </row>
    <row r="215" customFormat="false" ht="12.75" hidden="false" customHeight="false" outlineLevel="0" collapsed="false">
      <c r="A215" s="3" t="n">
        <f aca="false">IF(A214-D214&lt;0,0,A214-D214)</f>
        <v>0</v>
      </c>
      <c r="C215" s="3" t="n">
        <f aca="false">IF(A215&gt;1,$A$18*$B$18+F215,0)</f>
        <v>0</v>
      </c>
      <c r="D215" s="3" t="n">
        <f aca="false">IF(A215&gt;0,C215-E215+IF($G$5="S",0,F215),0)</f>
        <v>0</v>
      </c>
      <c r="E215" s="3" t="n">
        <f aca="false">IF(A215&lt;&gt;0,IF($G$4=1,A215*($J$18/100),IF($G$4=3,A215*ROUND($J$18/30*G215/100,8),(($D$9-$D$3)/$D$4)))+(IF($G$5="S",F215,0)),0)</f>
        <v>0</v>
      </c>
      <c r="F215" s="3" t="n">
        <f aca="false">IF($G$6="S",0,IF(A215&gt;0,($D$13-$D$3)/$D$4,0))</f>
        <v>0</v>
      </c>
      <c r="G215" s="28"/>
      <c r="H215" s="3" t="n">
        <f aca="false">C215*(1/((1+($D$5/30*G215/100))^ROUND(SUM($G$18:G215)/30,8)))</f>
        <v>0</v>
      </c>
      <c r="L215" s="3" t="e">
        <f aca="false">C215/$J$11*$J$12</f>
        <v>#DIV/0!</v>
      </c>
      <c r="M215" s="3" t="e">
        <f aca="false">D215/$J$11*$J$12</f>
        <v>#DIV/0!</v>
      </c>
      <c r="N215" s="3" t="e">
        <f aca="false">E215/$J$11*$J$12</f>
        <v>#DIV/0!</v>
      </c>
      <c r="O215" s="3" t="e">
        <f aca="false">L215-C215</f>
        <v>#DIV/0!</v>
      </c>
      <c r="P215" s="1" t="n">
        <v>49166</v>
      </c>
    </row>
    <row r="216" customFormat="false" ht="12.75" hidden="false" customHeight="false" outlineLevel="0" collapsed="false">
      <c r="A216" s="3" t="n">
        <f aca="false">IF(A215-D215&lt;0,0,A215-D215)</f>
        <v>0</v>
      </c>
      <c r="C216" s="3" t="n">
        <f aca="false">IF(A216&gt;1,$A$18*$B$18+F216,0)</f>
        <v>0</v>
      </c>
      <c r="D216" s="3" t="n">
        <f aca="false">IF(A216&gt;0,C216-E216+IF($G$5="S",0,F216),0)</f>
        <v>0</v>
      </c>
      <c r="E216" s="3" t="n">
        <f aca="false">IF(A216&lt;&gt;0,IF($G$4=1,A216*($J$18/100),IF($G$4=3,A216*ROUND($J$18/30*G216/100,8),(($D$9-$D$3)/$D$4)))+(IF($G$5="S",F216,0)),0)</f>
        <v>0</v>
      </c>
      <c r="F216" s="3" t="n">
        <f aca="false">IF($G$6="S",0,IF(A216&gt;0,($D$13-$D$3)/$D$4,0))</f>
        <v>0</v>
      </c>
      <c r="G216" s="28"/>
      <c r="H216" s="3" t="n">
        <f aca="false">C216*(1/((1+0.01)^ROUND(SUM($G$18:G216)/30,8)))</f>
        <v>0</v>
      </c>
      <c r="L216" s="3" t="e">
        <f aca="false">C216/$J$11*$J$12</f>
        <v>#DIV/0!</v>
      </c>
      <c r="M216" s="3" t="e">
        <f aca="false">D216/$J$11*$J$12</f>
        <v>#DIV/0!</v>
      </c>
      <c r="N216" s="3" t="e">
        <f aca="false">E216/$J$11*$J$12</f>
        <v>#DIV/0!</v>
      </c>
      <c r="O216" s="3" t="e">
        <f aca="false">L216-C216</f>
        <v>#DIV/0!</v>
      </c>
      <c r="P216" s="1" t="n">
        <v>49197</v>
      </c>
    </row>
  </sheetData>
  <mergeCells count="12">
    <mergeCell ref="A1:F1"/>
    <mergeCell ref="A2:G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N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1171875" defaultRowHeight="12.75" zeroHeight="false" outlineLevelRow="0" outlineLevelCol="0"/>
  <sheetData>
    <row r="1" customFormat="false" ht="12.75" hidden="false" customHeight="true" outlineLevel="0" collapsed="false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 t="s">
        <v>44</v>
      </c>
      <c r="L1" s="35"/>
      <c r="M1" s="35"/>
      <c r="N1" s="35"/>
      <c r="O1" s="35"/>
      <c r="P1" s="35"/>
      <c r="Q1" s="35"/>
      <c r="R1" s="35"/>
      <c r="S1" s="35"/>
      <c r="T1" s="35"/>
      <c r="U1" s="35" t="s">
        <v>44</v>
      </c>
      <c r="V1" s="35"/>
      <c r="W1" s="35"/>
      <c r="X1" s="35"/>
      <c r="Y1" s="35"/>
      <c r="Z1" s="35"/>
      <c r="AA1" s="35"/>
      <c r="AB1" s="35"/>
      <c r="AC1" s="35"/>
      <c r="AD1" s="35"/>
      <c r="AE1" s="35" t="s">
        <v>44</v>
      </c>
      <c r="AF1" s="35"/>
      <c r="AG1" s="35"/>
      <c r="AH1" s="35"/>
      <c r="AI1" s="35"/>
      <c r="AJ1" s="35"/>
      <c r="AK1" s="35"/>
      <c r="AL1" s="35"/>
      <c r="AM1" s="35"/>
      <c r="AN1" s="35"/>
    </row>
    <row r="2" customFormat="false" ht="12.75" hidden="false" customHeight="false" outlineLevel="0" collapsed="false">
      <c r="A2" s="36" t="n">
        <v>1</v>
      </c>
      <c r="B2" s="37" t="n">
        <v>2</v>
      </c>
      <c r="C2" s="37" t="n">
        <v>3</v>
      </c>
      <c r="D2" s="37" t="n">
        <v>4</v>
      </c>
      <c r="E2" s="37" t="n">
        <v>5</v>
      </c>
      <c r="F2" s="37" t="n">
        <v>6</v>
      </c>
      <c r="G2" s="37" t="n">
        <v>7</v>
      </c>
      <c r="H2" s="37" t="n">
        <v>8</v>
      </c>
      <c r="I2" s="37" t="n">
        <v>9</v>
      </c>
      <c r="J2" s="37" t="n">
        <v>10</v>
      </c>
      <c r="K2" s="37" t="n">
        <v>11</v>
      </c>
      <c r="L2" s="37" t="n">
        <v>12</v>
      </c>
      <c r="M2" s="37" t="n">
        <v>13</v>
      </c>
      <c r="N2" s="37" t="n">
        <v>14</v>
      </c>
      <c r="O2" s="37" t="n">
        <v>15</v>
      </c>
      <c r="P2" s="37" t="n">
        <v>16</v>
      </c>
      <c r="Q2" s="37" t="n">
        <v>17</v>
      </c>
      <c r="R2" s="37" t="n">
        <v>18</v>
      </c>
      <c r="S2" s="37" t="n">
        <v>19</v>
      </c>
      <c r="T2" s="37" t="n">
        <v>20</v>
      </c>
      <c r="U2" s="37" t="n">
        <v>21</v>
      </c>
      <c r="V2" s="37" t="n">
        <v>22</v>
      </c>
      <c r="W2" s="37" t="n">
        <v>23</v>
      </c>
      <c r="X2" s="37" t="n">
        <v>24</v>
      </c>
      <c r="Y2" s="37" t="n">
        <v>25</v>
      </c>
      <c r="Z2" s="37" t="n">
        <v>26</v>
      </c>
      <c r="AA2" s="37" t="n">
        <v>27</v>
      </c>
      <c r="AB2" s="37" t="n">
        <v>28</v>
      </c>
      <c r="AC2" s="37" t="n">
        <v>29</v>
      </c>
      <c r="AD2" s="37" t="n">
        <v>30</v>
      </c>
      <c r="AE2" s="37" t="n">
        <v>31</v>
      </c>
      <c r="AF2" s="37" t="n">
        <v>32</v>
      </c>
      <c r="AG2" s="37" t="n">
        <v>33</v>
      </c>
      <c r="AH2" s="37" t="n">
        <v>34</v>
      </c>
      <c r="AI2" s="37" t="n">
        <v>35</v>
      </c>
      <c r="AJ2" s="37" t="n">
        <v>36</v>
      </c>
      <c r="AK2" s="37" t="n">
        <v>37</v>
      </c>
      <c r="AL2" s="37" t="n">
        <v>38</v>
      </c>
      <c r="AM2" s="37" t="n">
        <v>39</v>
      </c>
      <c r="AN2" s="37" t="n">
        <v>40</v>
      </c>
    </row>
    <row r="3" customFormat="false" ht="12.75" hidden="false" customHeight="false" outlineLevel="0" collapsed="false">
      <c r="A3" s="38" t="n">
        <v>1.01</v>
      </c>
      <c r="B3" s="39" t="n">
        <v>0.5075124378</v>
      </c>
      <c r="C3" s="39" t="n">
        <v>0.3400221115</v>
      </c>
      <c r="D3" s="39" t="n">
        <v>0.2562810939</v>
      </c>
      <c r="E3" s="39" t="n">
        <v>0.2060397996</v>
      </c>
      <c r="F3" s="39" t="n">
        <v>0.1725483667</v>
      </c>
      <c r="G3" s="39" t="n">
        <v>0.1486282829</v>
      </c>
      <c r="H3" s="39" t="n">
        <v>0.130690292</v>
      </c>
      <c r="I3" s="39" t="n">
        <v>0.1167403628</v>
      </c>
      <c r="J3" s="39" t="n">
        <v>0.1055820766</v>
      </c>
      <c r="K3" s="39" t="n">
        <v>0.0964540757</v>
      </c>
      <c r="L3" s="39" t="n">
        <v>0.0888487887</v>
      </c>
      <c r="M3" s="39" t="n">
        <v>0.0824148197</v>
      </c>
      <c r="N3" s="39" t="n">
        <v>0.0769011717</v>
      </c>
      <c r="O3" s="39" t="n">
        <v>0.0721237802</v>
      </c>
      <c r="P3" s="39" t="n">
        <v>0.0679445968</v>
      </c>
      <c r="Q3" s="39" t="n">
        <v>0.0642580551</v>
      </c>
      <c r="R3" s="39" t="n">
        <v>0.0609820479</v>
      </c>
      <c r="S3" s="39" t="n">
        <v>0.0580517536</v>
      </c>
      <c r="T3" s="39" t="n">
        <v>0.0554153149</v>
      </c>
      <c r="U3" s="39" t="n">
        <v>0.0530307522</v>
      </c>
      <c r="V3" s="39" t="n">
        <v>0.0508637185</v>
      </c>
      <c r="W3" s="39" t="n">
        <v>0.0488858401</v>
      </c>
      <c r="X3" s="39" t="n">
        <v>0.0470734722</v>
      </c>
      <c r="Y3" s="39" t="n">
        <v>0.0454067534</v>
      </c>
      <c r="Z3" s="39" t="n">
        <v>0.0438688776</v>
      </c>
      <c r="AA3" s="39" t="n">
        <v>0.0424455287</v>
      </c>
      <c r="AB3" s="39" t="n">
        <v>0.0411244356</v>
      </c>
      <c r="AC3" s="39" t="n">
        <v>0.0398950198</v>
      </c>
      <c r="AD3" s="39" t="n">
        <v>0.0387481132</v>
      </c>
      <c r="AE3" s="39" t="n">
        <v>0.0376757309</v>
      </c>
      <c r="AF3" s="39" t="n">
        <v>0.0366708857</v>
      </c>
      <c r="AG3" s="39" t="n">
        <v>0.0357274378</v>
      </c>
      <c r="AH3" s="39" t="n">
        <v>0.0348399694</v>
      </c>
      <c r="AI3" s="39" t="n">
        <v>0.0340036818</v>
      </c>
      <c r="AJ3" s="39" t="n">
        <v>0.0332143098</v>
      </c>
      <c r="AK3" s="39" t="n">
        <v>0.0324680491</v>
      </c>
      <c r="AL3" s="39" t="n">
        <v>0.0317614958</v>
      </c>
      <c r="AM3" s="39" t="n">
        <v>0.0310915951</v>
      </c>
      <c r="AN3" s="39" t="n">
        <v>0.030455598</v>
      </c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customFormat="false" ht="12.75" hidden="false" customHeight="false" outlineLevel="0" collapsed="false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customFormat="false" ht="12.75" hidden="false" customHeight="false" outlineLevel="0" collapsed="false">
      <c r="A6" s="36" t="n">
        <v>41</v>
      </c>
      <c r="B6" s="37" t="n">
        <v>42</v>
      </c>
      <c r="C6" s="37" t="n">
        <v>43</v>
      </c>
      <c r="D6" s="37" t="n">
        <v>44</v>
      </c>
      <c r="E6" s="37" t="n">
        <v>45</v>
      </c>
      <c r="F6" s="37" t="n">
        <v>46</v>
      </c>
      <c r="G6" s="37" t="n">
        <v>47</v>
      </c>
      <c r="H6" s="37" t="n">
        <v>48</v>
      </c>
      <c r="I6" s="37" t="n">
        <v>49</v>
      </c>
      <c r="J6" s="37" t="n">
        <v>50</v>
      </c>
      <c r="K6" s="37" t="n">
        <v>51</v>
      </c>
      <c r="L6" s="37" t="n">
        <v>52</v>
      </c>
      <c r="M6" s="37" t="n">
        <v>53</v>
      </c>
      <c r="N6" s="37" t="n">
        <v>54</v>
      </c>
      <c r="O6" s="37" t="n">
        <v>55</v>
      </c>
      <c r="P6" s="37" t="n">
        <v>56</v>
      </c>
      <c r="Q6" s="37" t="n">
        <v>57</v>
      </c>
      <c r="R6" s="37" t="n">
        <v>58</v>
      </c>
      <c r="S6" s="37" t="n">
        <v>59</v>
      </c>
      <c r="T6" s="37" t="n">
        <v>60</v>
      </c>
      <c r="U6" s="37" t="n">
        <v>61</v>
      </c>
      <c r="V6" s="37" t="n">
        <v>62</v>
      </c>
      <c r="W6" s="37" t="n">
        <v>63</v>
      </c>
      <c r="X6" s="37" t="n">
        <v>64</v>
      </c>
      <c r="Y6" s="37" t="n">
        <v>65</v>
      </c>
      <c r="Z6" s="37" t="n">
        <v>66</v>
      </c>
      <c r="AA6" s="37" t="n">
        <v>67</v>
      </c>
      <c r="AB6" s="37" t="n">
        <v>68</v>
      </c>
      <c r="AC6" s="37" t="n">
        <v>69</v>
      </c>
      <c r="AD6" s="37" t="n">
        <v>70</v>
      </c>
      <c r="AE6" s="37" t="n">
        <v>71</v>
      </c>
      <c r="AF6" s="37" t="n">
        <v>72</v>
      </c>
      <c r="AG6" s="37" t="n">
        <v>73</v>
      </c>
      <c r="AH6" s="37" t="n">
        <v>74</v>
      </c>
      <c r="AI6" s="37" t="n">
        <v>75</v>
      </c>
      <c r="AJ6" s="37" t="n">
        <v>76</v>
      </c>
      <c r="AK6" s="37" t="n">
        <v>77</v>
      </c>
      <c r="AL6" s="37" t="n">
        <v>78</v>
      </c>
      <c r="AM6" s="37" t="n">
        <v>79</v>
      </c>
      <c r="AN6" s="37" t="n">
        <v>80</v>
      </c>
    </row>
    <row r="7" customFormat="false" ht="12.75" hidden="false" customHeight="false" outlineLevel="0" collapsed="false">
      <c r="A7" s="38" t="n">
        <v>0.0298510232</v>
      </c>
      <c r="B7" s="39" t="n">
        <v>0.029275626</v>
      </c>
      <c r="C7" s="39" t="n">
        <v>0.0287273705</v>
      </c>
      <c r="D7" s="39" t="n">
        <v>0.0282044058</v>
      </c>
      <c r="E7" s="39" t="n">
        <v>0.0277050455</v>
      </c>
      <c r="F7" s="39" t="n">
        <v>0.0272277499</v>
      </c>
      <c r="G7" s="39" t="n">
        <v>0.0267711103</v>
      </c>
      <c r="H7" s="39" t="n">
        <v>0.0263338354</v>
      </c>
      <c r="I7" s="39" t="n">
        <v>0.0259147393</v>
      </c>
      <c r="J7" s="39" t="n">
        <v>0.0255127309</v>
      </c>
      <c r="K7" s="39" t="n">
        <v>0.0251268048</v>
      </c>
      <c r="L7" s="39" t="n">
        <v>0.0247560329</v>
      </c>
      <c r="M7" s="39" t="n">
        <v>0.024399557</v>
      </c>
      <c r="N7" s="39" t="n">
        <v>0.0240565826</v>
      </c>
      <c r="O7" s="39" t="n">
        <v>0.023726373</v>
      </c>
      <c r="P7" s="39" t="n">
        <v>0.023408244</v>
      </c>
      <c r="Q7" s="39" t="n">
        <v>0.0231015595</v>
      </c>
      <c r="R7" s="39" t="n">
        <v>0.0228057272</v>
      </c>
      <c r="S7" s="39" t="n">
        <v>0.022520195</v>
      </c>
      <c r="T7" s="39" t="n">
        <v>0.0222444477</v>
      </c>
      <c r="U7" s="39" t="n">
        <v>0.0219780036</v>
      </c>
      <c r="V7" s="39" t="n">
        <v>0.0217204123</v>
      </c>
      <c r="W7" s="39" t="n">
        <v>0.021471252</v>
      </c>
      <c r="X7" s="39" t="n">
        <v>0.0212301271</v>
      </c>
      <c r="Y7" s="39" t="n">
        <v>0.0209966665</v>
      </c>
      <c r="Z7" s="39" t="n">
        <v>0.0207705215</v>
      </c>
      <c r="AA7" s="39" t="n">
        <v>0.0205513641</v>
      </c>
      <c r="AB7" s="39" t="n">
        <v>0.0203388859</v>
      </c>
      <c r="AC7" s="39" t="n">
        <v>0.0201327961</v>
      </c>
      <c r="AD7" s="39" t="n">
        <v>0.0199328207</v>
      </c>
      <c r="AE7" s="39" t="n">
        <v>0.0197387009</v>
      </c>
      <c r="AF7" s="39" t="n">
        <v>0.0195501925</v>
      </c>
      <c r="AG7" s="39" t="n">
        <v>0.0193670646</v>
      </c>
      <c r="AH7" s="39" t="n">
        <v>0.0191890987</v>
      </c>
      <c r="AI7" s="39" t="n">
        <v>0.0190160881</v>
      </c>
      <c r="AJ7" s="39" t="n">
        <v>0.0188478369</v>
      </c>
      <c r="AK7" s="39" t="n">
        <v>0.0186841593</v>
      </c>
      <c r="AL7" s="39" t="n">
        <v>0.0185248791</v>
      </c>
      <c r="AM7" s="39" t="n">
        <v>0.018369829</v>
      </c>
      <c r="AN7" s="39" t="n">
        <v>0.0182188501</v>
      </c>
    </row>
    <row r="8" customFormat="false" ht="12.75" hidden="false" customHeight="true" outlineLevel="0" collapsed="false">
      <c r="A8" s="41" t="s">
        <v>45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customFormat="false" ht="12.75" hidden="false" customHeight="false" outlineLevel="0" collapsed="false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</row>
    <row r="10" customFormat="false" ht="12.75" hidden="false" customHeight="false" outlineLevel="0" collapsed="false">
      <c r="A10" s="36" t="n">
        <v>81</v>
      </c>
      <c r="B10" s="37" t="n">
        <v>82</v>
      </c>
      <c r="C10" s="37" t="n">
        <v>83</v>
      </c>
      <c r="D10" s="37" t="n">
        <v>84</v>
      </c>
      <c r="E10" s="37" t="n">
        <v>85</v>
      </c>
      <c r="F10" s="37" t="n">
        <v>86</v>
      </c>
      <c r="G10" s="37" t="n">
        <v>87</v>
      </c>
      <c r="H10" s="37" t="n">
        <v>88</v>
      </c>
      <c r="I10" s="37" t="n">
        <v>89</v>
      </c>
      <c r="J10" s="37" t="n">
        <v>90</v>
      </c>
      <c r="K10" s="37" t="n">
        <v>91</v>
      </c>
      <c r="L10" s="37" t="n">
        <v>92</v>
      </c>
      <c r="M10" s="37" t="n">
        <v>93</v>
      </c>
      <c r="N10" s="37" t="n">
        <v>94</v>
      </c>
      <c r="O10" s="37" t="n">
        <v>95</v>
      </c>
      <c r="P10" s="37" t="n">
        <v>96</v>
      </c>
      <c r="Q10" s="37" t="n">
        <v>97</v>
      </c>
      <c r="R10" s="37" t="n">
        <v>98</v>
      </c>
      <c r="S10" s="37" t="n">
        <v>99</v>
      </c>
      <c r="T10" s="37" t="n">
        <v>100</v>
      </c>
      <c r="U10" s="37" t="n">
        <v>101</v>
      </c>
      <c r="V10" s="37" t="n">
        <v>102</v>
      </c>
      <c r="W10" s="37" t="n">
        <v>103</v>
      </c>
      <c r="X10" s="37" t="n">
        <v>104</v>
      </c>
      <c r="Y10" s="37" t="n">
        <v>105</v>
      </c>
      <c r="Z10" s="37" t="n">
        <v>106</v>
      </c>
      <c r="AA10" s="37" t="n">
        <v>107</v>
      </c>
      <c r="AB10" s="37" t="n">
        <v>108</v>
      </c>
      <c r="AC10" s="37" t="n">
        <v>109</v>
      </c>
      <c r="AD10" s="37" t="n">
        <v>110</v>
      </c>
      <c r="AE10" s="37" t="n">
        <v>111</v>
      </c>
      <c r="AF10" s="37" t="n">
        <v>112</v>
      </c>
      <c r="AG10" s="37" t="n">
        <v>113</v>
      </c>
      <c r="AH10" s="37" t="n">
        <v>114</v>
      </c>
      <c r="AI10" s="37" t="n">
        <v>115</v>
      </c>
      <c r="AJ10" s="37" t="n">
        <v>116</v>
      </c>
      <c r="AK10" s="37" t="n">
        <v>117</v>
      </c>
      <c r="AL10" s="37" t="n">
        <v>118</v>
      </c>
      <c r="AM10" s="37" t="n">
        <v>119</v>
      </c>
      <c r="AN10" s="37" t="n">
        <v>120</v>
      </c>
    </row>
    <row r="11" customFormat="false" ht="12.75" hidden="false" customHeight="false" outlineLevel="0" collapsed="false">
      <c r="A11" s="38" t="n">
        <v>0.0180717914</v>
      </c>
      <c r="B11" s="39" t="n">
        <v>0.017928509</v>
      </c>
      <c r="C11" s="39" t="n">
        <v>0.0177888662</v>
      </c>
      <c r="D11" s="39" t="n">
        <v>0.0176527328</v>
      </c>
      <c r="E11" s="39" t="n">
        <v>0.0175199845</v>
      </c>
      <c r="F11" s="39" t="n">
        <v>0.017390503</v>
      </c>
      <c r="G11" s="39" t="n">
        <v>0.0172641754</v>
      </c>
      <c r="H11" s="39" t="n">
        <v>0.0171408937</v>
      </c>
      <c r="I11" s="39" t="n">
        <v>0.0170205551</v>
      </c>
      <c r="J11" s="39" t="n">
        <v>0.0169030612</v>
      </c>
      <c r="K11" s="39" t="n">
        <v>0.0167883178</v>
      </c>
      <c r="L11" s="39" t="n">
        <v>0.0166762351</v>
      </c>
      <c r="M11" s="39" t="n">
        <v>0.0165667268</v>
      </c>
      <c r="N11" s="39" t="n">
        <v>0.0164597105</v>
      </c>
      <c r="O11" s="39" t="n">
        <v>0.0163551073</v>
      </c>
      <c r="P11" s="39" t="n">
        <v>0.0162528414</v>
      </c>
      <c r="Q11" s="39" t="n">
        <v>0.0161528403</v>
      </c>
      <c r="R11" s="39" t="n">
        <v>0.0160550343</v>
      </c>
      <c r="S11" s="39" t="n">
        <v>0.0159593566</v>
      </c>
      <c r="T11" s="39" t="n">
        <v>0.0158657431</v>
      </c>
      <c r="U11" s="39" t="n">
        <v>0.0157741322</v>
      </c>
      <c r="V11" s="39" t="n">
        <v>0.0156844647</v>
      </c>
      <c r="W11" s="39" t="n">
        <v>0.0155966837</v>
      </c>
      <c r="X11" s="39" t="n">
        <v>0.0155107346</v>
      </c>
      <c r="Y11" s="39" t="n">
        <v>0.0154265646</v>
      </c>
      <c r="Z11" s="39" t="n">
        <v>0.0153441231</v>
      </c>
      <c r="AA11" s="39" t="n">
        <v>0.0152633614</v>
      </c>
      <c r="AB11" s="39" t="n">
        <v>0.0151842326</v>
      </c>
      <c r="AC11" s="39" t="n">
        <v>0.0151066914</v>
      </c>
      <c r="AD11" s="39" t="n">
        <v>0.0150306943</v>
      </c>
      <c r="AE11" s="39" t="n">
        <v>0.0149561992</v>
      </c>
      <c r="AF11" s="39" t="n">
        <v>0.0148831656</v>
      </c>
      <c r="AG11" s="39" t="n">
        <v>0.0148115544</v>
      </c>
      <c r="AH11" s="39" t="n">
        <v>0.014741328</v>
      </c>
      <c r="AI11" s="39" t="n">
        <v>0.0146724499</v>
      </c>
      <c r="AJ11" s="39" t="n">
        <v>0.0146048849</v>
      </c>
      <c r="AK11" s="39" t="n">
        <v>0.0145385992</v>
      </c>
      <c r="AL11" s="39" t="n">
        <v>0.0144735599</v>
      </c>
      <c r="AM11" s="39" t="n">
        <v>0.0144097353</v>
      </c>
      <c r="AN11" s="39" t="n">
        <v>0.0143470948</v>
      </c>
    </row>
    <row r="12" customFormat="false" ht="12.75" hidden="false" customHeight="true" outlineLevel="0" collapsed="false">
      <c r="A12" s="41" t="s">
        <v>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</row>
    <row r="13" customFormat="false" ht="12.75" hidden="false" customHeight="false" outlineLevel="0" collapsed="false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customFormat="false" ht="12.75" hidden="false" customHeight="false" outlineLevel="0" collapsed="false">
      <c r="A14" s="36" t="n">
        <v>121</v>
      </c>
      <c r="B14" s="37" t="n">
        <v>122</v>
      </c>
      <c r="C14" s="37" t="n">
        <v>123</v>
      </c>
      <c r="D14" s="37" t="n">
        <v>124</v>
      </c>
      <c r="E14" s="37" t="n">
        <v>125</v>
      </c>
      <c r="F14" s="37" t="n">
        <v>126</v>
      </c>
      <c r="G14" s="37" t="n">
        <v>127</v>
      </c>
      <c r="H14" s="37" t="n">
        <v>128</v>
      </c>
      <c r="I14" s="37" t="n">
        <v>129</v>
      </c>
      <c r="J14" s="37" t="n">
        <v>130</v>
      </c>
      <c r="K14" s="37" t="n">
        <v>131</v>
      </c>
      <c r="L14" s="37" t="n">
        <v>132</v>
      </c>
      <c r="M14" s="37" t="n">
        <v>133</v>
      </c>
      <c r="N14" s="37" t="n">
        <v>134</v>
      </c>
      <c r="O14" s="37" t="n">
        <v>135</v>
      </c>
      <c r="P14" s="37" t="n">
        <v>136</v>
      </c>
      <c r="Q14" s="37" t="n">
        <v>137</v>
      </c>
      <c r="R14" s="37" t="n">
        <v>138</v>
      </c>
      <c r="S14" s="37" t="n">
        <v>139</v>
      </c>
      <c r="T14" s="37" t="n">
        <v>140</v>
      </c>
      <c r="U14" s="37" t="n">
        <v>141</v>
      </c>
      <c r="V14" s="37" t="n">
        <v>142</v>
      </c>
      <c r="W14" s="37" t="n">
        <v>143</v>
      </c>
      <c r="X14" s="37" t="n">
        <v>144</v>
      </c>
      <c r="Y14" s="37" t="n">
        <v>145</v>
      </c>
      <c r="Z14" s="37" t="n">
        <v>146</v>
      </c>
      <c r="AA14" s="37" t="n">
        <v>147</v>
      </c>
      <c r="AB14" s="37" t="n">
        <v>148</v>
      </c>
      <c r="AC14" s="37" t="n">
        <v>149</v>
      </c>
      <c r="AD14" s="37" t="n">
        <v>150</v>
      </c>
      <c r="AE14" s="37" t="n">
        <v>151</v>
      </c>
      <c r="AF14" s="37" t="n">
        <v>152</v>
      </c>
      <c r="AG14" s="37" t="n">
        <v>153</v>
      </c>
      <c r="AH14" s="37" t="n">
        <v>154</v>
      </c>
      <c r="AI14" s="37" t="n">
        <v>155</v>
      </c>
      <c r="AJ14" s="37" t="n">
        <v>156</v>
      </c>
      <c r="AK14" s="37" t="n">
        <v>157</v>
      </c>
      <c r="AL14" s="37" t="n">
        <v>158</v>
      </c>
      <c r="AM14" s="37" t="n">
        <v>159</v>
      </c>
      <c r="AN14" s="37" t="n">
        <v>160</v>
      </c>
    </row>
    <row r="15" customFormat="false" ht="12.75" hidden="false" customHeight="false" outlineLevel="0" collapsed="false">
      <c r="A15" s="38" t="n">
        <v>0.0142856088</v>
      </c>
      <c r="B15" s="39" t="n">
        <v>0.0142252486</v>
      </c>
      <c r="C15" s="39" t="n">
        <v>0.0141659864</v>
      </c>
      <c r="D15" s="39" t="n">
        <v>0.0141077954</v>
      </c>
      <c r="E15" s="39" t="n">
        <v>0.0140506497</v>
      </c>
      <c r="F15" s="39" t="n">
        <v>0.013994524</v>
      </c>
      <c r="G15" s="39" t="n">
        <v>0.0139393941</v>
      </c>
      <c r="H15" s="39" t="n">
        <v>0.0138852362</v>
      </c>
      <c r="I15" s="39" t="n">
        <v>0.0138320276</v>
      </c>
      <c r="J15" s="39" t="n">
        <v>0.0137797461</v>
      </c>
      <c r="K15" s="39" t="n">
        <v>0.0137283701</v>
      </c>
      <c r="L15" s="39" t="n">
        <v>0.0136778788</v>
      </c>
      <c r="M15" s="39" t="n">
        <v>0.013628252</v>
      </c>
      <c r="N15" s="39" t="n">
        <v>0.0135794701</v>
      </c>
      <c r="O15" s="39" t="n">
        <v>0.013531514</v>
      </c>
      <c r="P15" s="39" t="n">
        <v>0.0134843652</v>
      </c>
      <c r="Q15" s="39" t="n">
        <v>0.0134380059</v>
      </c>
      <c r="R15" s="39" t="n">
        <v>0.0133924186</v>
      </c>
      <c r="S15" s="39" t="n">
        <v>0.0133475863</v>
      </c>
      <c r="T15" s="39" t="n">
        <v>0.0133034926</v>
      </c>
      <c r="U15" s="39" t="n">
        <v>0.0132601216</v>
      </c>
      <c r="V15" s="39" t="n">
        <v>0.0132174578</v>
      </c>
      <c r="W15" s="39" t="n">
        <v>0.0131754859</v>
      </c>
      <c r="X15" s="39" t="n">
        <v>0.0131341914</v>
      </c>
      <c r="Y15" s="39" t="n">
        <v>0.01309356</v>
      </c>
      <c r="Z15" s="39" t="n">
        <v>0.0130535778</v>
      </c>
      <c r="AA15" s="39" t="n">
        <v>0.0130142313</v>
      </c>
      <c r="AB15" s="39" t="n">
        <v>0.0129755074</v>
      </c>
      <c r="AC15" s="39" t="n">
        <v>0.0129373932</v>
      </c>
      <c r="AD15" s="39" t="n">
        <v>0.0128998763</v>
      </c>
      <c r="AE15" s="39" t="n">
        <v>0.0128629447</v>
      </c>
      <c r="AF15" s="39" t="n">
        <v>0.0128265865</v>
      </c>
      <c r="AG15" s="39" t="n">
        <v>0.0127907902</v>
      </c>
      <c r="AH15" s="39" t="n">
        <v>0.0127555446</v>
      </c>
      <c r="AI15" s="39" t="n">
        <v>0.0127208388</v>
      </c>
      <c r="AJ15" s="39" t="n">
        <v>0.0126866622</v>
      </c>
      <c r="AK15" s="39" t="n">
        <v>0.0126530044</v>
      </c>
      <c r="AL15" s="39" t="n">
        <v>0.0126198554</v>
      </c>
      <c r="AM15" s="39" t="n">
        <v>0.0125872052</v>
      </c>
      <c r="AN15" s="39" t="n">
        <v>0.0125550444</v>
      </c>
    </row>
    <row r="16" customFormat="false" ht="12.75" hidden="false" customHeight="true" outlineLevel="0" collapsed="false">
      <c r="A16" s="41" t="s">
        <v>45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</row>
    <row r="17" customFormat="false" ht="12.75" hidden="false" customHeight="false" outlineLevel="0" collapsed="false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</row>
    <row r="18" customFormat="false" ht="12.75" hidden="false" customHeight="false" outlineLevel="0" collapsed="false">
      <c r="A18" s="36" t="n">
        <v>161</v>
      </c>
      <c r="B18" s="37" t="n">
        <v>162</v>
      </c>
      <c r="C18" s="37" t="n">
        <v>163</v>
      </c>
      <c r="D18" s="37" t="n">
        <v>164</v>
      </c>
      <c r="E18" s="37" t="n">
        <v>165</v>
      </c>
      <c r="F18" s="37" t="n">
        <v>166</v>
      </c>
      <c r="G18" s="37" t="n">
        <v>167</v>
      </c>
      <c r="H18" s="37" t="n">
        <v>168</v>
      </c>
      <c r="I18" s="37" t="n">
        <v>169</v>
      </c>
      <c r="J18" s="37" t="n">
        <v>170</v>
      </c>
      <c r="K18" s="37" t="n">
        <v>171</v>
      </c>
      <c r="L18" s="37" t="n">
        <v>172</v>
      </c>
      <c r="M18" s="37" t="n">
        <v>173</v>
      </c>
      <c r="N18" s="37" t="n">
        <v>174</v>
      </c>
      <c r="O18" s="37" t="n">
        <v>175</v>
      </c>
      <c r="P18" s="37" t="n">
        <v>176</v>
      </c>
      <c r="Q18" s="37" t="n">
        <v>177</v>
      </c>
      <c r="R18" s="37" t="n">
        <v>178</v>
      </c>
      <c r="S18" s="37" t="n">
        <v>179</v>
      </c>
      <c r="T18" s="37" t="n">
        <v>180</v>
      </c>
      <c r="U18" s="37" t="n">
        <v>181</v>
      </c>
      <c r="V18" s="37" t="n">
        <v>182</v>
      </c>
      <c r="W18" s="37" t="n">
        <v>183</v>
      </c>
      <c r="X18" s="37" t="n">
        <v>184</v>
      </c>
      <c r="Y18" s="37" t="n">
        <v>185</v>
      </c>
      <c r="Z18" s="37" t="n">
        <v>186</v>
      </c>
      <c r="AA18" s="37" t="n">
        <v>187</v>
      </c>
      <c r="AB18" s="37" t="n">
        <v>188</v>
      </c>
      <c r="AC18" s="37" t="n">
        <v>189</v>
      </c>
      <c r="AD18" s="37" t="n">
        <v>190</v>
      </c>
      <c r="AE18" s="37" t="n">
        <v>191</v>
      </c>
      <c r="AF18" s="37" t="n">
        <v>192</v>
      </c>
      <c r="AG18" s="37" t="n">
        <v>193</v>
      </c>
      <c r="AH18" s="37" t="n">
        <v>194</v>
      </c>
      <c r="AI18" s="37" t="n">
        <v>195</v>
      </c>
      <c r="AJ18" s="37" t="n">
        <v>196</v>
      </c>
      <c r="AK18" s="37" t="n">
        <v>197</v>
      </c>
      <c r="AL18" s="37" t="n">
        <v>198</v>
      </c>
      <c r="AM18" s="37" t="n">
        <v>199</v>
      </c>
      <c r="AN18" s="37" t="n">
        <v>200</v>
      </c>
    </row>
    <row r="19" customFormat="false" ht="12.75" hidden="false" customHeight="false" outlineLevel="0" collapsed="false">
      <c r="A19" s="38" t="n">
        <v>0.0125233634</v>
      </c>
      <c r="B19" s="39" t="n">
        <v>0.0124921533</v>
      </c>
      <c r="C19" s="39" t="n">
        <v>0.012461405</v>
      </c>
      <c r="D19" s="39" t="n">
        <v>0.01243111</v>
      </c>
      <c r="E19" s="39" t="n">
        <v>0.0124012597</v>
      </c>
      <c r="F19" s="39" t="n">
        <v>0.0123718458</v>
      </c>
      <c r="G19" s="39" t="n">
        <v>0.0123428603</v>
      </c>
      <c r="H19" s="39" t="n">
        <v>0.0123142953</v>
      </c>
      <c r="I19" s="39" t="n">
        <v>0.012286143</v>
      </c>
      <c r="J19" s="39" t="n">
        <v>0.0122583961</v>
      </c>
      <c r="K19" s="39" t="n">
        <v>0.012231047</v>
      </c>
      <c r="L19" s="39" t="n">
        <v>0.0122040887</v>
      </c>
      <c r="M19" s="39" t="n">
        <v>0.0121775141</v>
      </c>
      <c r="N19" s="39" t="n">
        <v>0.0121513164</v>
      </c>
      <c r="O19" s="39" t="n">
        <v>0.0121254889</v>
      </c>
      <c r="P19" s="39" t="n">
        <v>0.0121000251</v>
      </c>
      <c r="Q19" s="39" t="n">
        <v>0.0120749185</v>
      </c>
      <c r="R19" s="39" t="n">
        <v>0.012050163</v>
      </c>
      <c r="S19" s="39" t="n">
        <v>0.0120257523</v>
      </c>
      <c r="T19" s="39" t="n">
        <v>0.0120016806</v>
      </c>
      <c r="U19" s="39" t="n">
        <v>0.011977942</v>
      </c>
      <c r="V19" s="39" t="n">
        <v>0.0119545307</v>
      </c>
      <c r="W19" s="39" t="n">
        <v>0.0119314413</v>
      </c>
      <c r="X19" s="39" t="n">
        <v>0.0119086681</v>
      </c>
      <c r="Y19" s="39" t="n">
        <v>0.0118862059</v>
      </c>
      <c r="Z19" s="39" t="n">
        <v>0.0118640494</v>
      </c>
      <c r="AA19" s="39" t="n">
        <v>0.0118421936</v>
      </c>
      <c r="AB19" s="39" t="n">
        <v>0.0118206333</v>
      </c>
      <c r="AC19" s="39" t="n">
        <v>0.0117993636</v>
      </c>
      <c r="AD19" s="39" t="n">
        <v>0.0117783799</v>
      </c>
      <c r="AE19" s="39" t="n">
        <v>0.0117576773</v>
      </c>
      <c r="AF19" s="39" t="n">
        <v>0.0117372513</v>
      </c>
      <c r="AG19" s="39" t="n">
        <v>0.0117170973</v>
      </c>
      <c r="AH19" s="39" t="n">
        <v>0.0116972109</v>
      </c>
      <c r="AI19" s="39" t="n">
        <v>0.0116775878</v>
      </c>
      <c r="AJ19" s="39" t="n">
        <v>0.0116582237</v>
      </c>
      <c r="AK19" s="39" t="n">
        <v>0.0116391146</v>
      </c>
      <c r="AL19" s="39" t="n">
        <v>0.0116202562</v>
      </c>
      <c r="AM19" s="39" t="n">
        <v>0.0116016447</v>
      </c>
      <c r="AN19" s="39" t="n">
        <v>0.0115832761</v>
      </c>
    </row>
    <row r="20" customFormat="false" ht="12.75" hidden="false" customHeight="true" outlineLevel="0" collapsed="false">
      <c r="A20" s="41" t="s">
        <v>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customFormat="false" ht="12.75" hidden="false" customHeight="false" outlineLevel="0" collapsed="false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2" customFormat="false" ht="12.75" hidden="false" customHeight="false" outlineLevel="0" collapsed="false">
      <c r="A22" s="36" t="n">
        <v>201</v>
      </c>
      <c r="B22" s="37" t="n">
        <v>202</v>
      </c>
      <c r="C22" s="37" t="n">
        <v>203</v>
      </c>
      <c r="D22" s="37" t="n">
        <v>204</v>
      </c>
      <c r="E22" s="37" t="n">
        <v>205</v>
      </c>
      <c r="F22" s="37" t="n">
        <v>206</v>
      </c>
      <c r="G22" s="37" t="n">
        <v>207</v>
      </c>
      <c r="H22" s="37" t="n">
        <v>208</v>
      </c>
      <c r="I22" s="37" t="n">
        <v>209</v>
      </c>
      <c r="J22" s="37" t="n">
        <v>210</v>
      </c>
      <c r="K22" s="37" t="n">
        <v>211</v>
      </c>
      <c r="L22" s="37" t="n">
        <v>212</v>
      </c>
      <c r="M22" s="37" t="n">
        <v>213</v>
      </c>
      <c r="N22" s="37" t="n">
        <v>214</v>
      </c>
      <c r="O22" s="37" t="n">
        <v>215</v>
      </c>
      <c r="P22" s="37" t="n">
        <v>216</v>
      </c>
      <c r="Q22" s="37" t="n">
        <v>217</v>
      </c>
      <c r="R22" s="37" t="n">
        <v>218</v>
      </c>
      <c r="S22" s="37" t="n">
        <v>219</v>
      </c>
      <c r="T22" s="37" t="n">
        <v>220</v>
      </c>
      <c r="U22" s="37" t="n">
        <v>221</v>
      </c>
      <c r="V22" s="37" t="n">
        <v>222</v>
      </c>
      <c r="W22" s="37" t="n">
        <v>223</v>
      </c>
      <c r="X22" s="37" t="n">
        <v>224</v>
      </c>
      <c r="Y22" s="37" t="n">
        <v>225</v>
      </c>
      <c r="Z22" s="37" t="n">
        <v>226</v>
      </c>
      <c r="AA22" s="37" t="n">
        <v>227</v>
      </c>
      <c r="AB22" s="37" t="n">
        <v>228</v>
      </c>
      <c r="AC22" s="37" t="n">
        <v>229</v>
      </c>
      <c r="AD22" s="37" t="n">
        <v>230</v>
      </c>
      <c r="AE22" s="37" t="n">
        <v>231</v>
      </c>
      <c r="AF22" s="37" t="n">
        <v>232</v>
      </c>
      <c r="AG22" s="37" t="n">
        <v>233</v>
      </c>
      <c r="AH22" s="37" t="n">
        <v>234</v>
      </c>
      <c r="AI22" s="37" t="n">
        <v>235</v>
      </c>
      <c r="AJ22" s="37" t="n">
        <v>236</v>
      </c>
      <c r="AK22" s="37" t="n">
        <v>237</v>
      </c>
      <c r="AL22" s="37" t="n">
        <v>238</v>
      </c>
      <c r="AM22" s="37" t="n">
        <v>239</v>
      </c>
      <c r="AN22" s="37" t="n">
        <v>240</v>
      </c>
    </row>
    <row r="23" customFormat="false" ht="12.75" hidden="false" customHeight="false" outlineLevel="0" collapsed="false">
      <c r="A23" s="38" t="n">
        <v>0.0115651466</v>
      </c>
      <c r="B23" s="39" t="n">
        <v>0.0115472524</v>
      </c>
      <c r="C23" s="39" t="n">
        <v>0.0115295898</v>
      </c>
      <c r="D23" s="39" t="n">
        <v>0.0115121553</v>
      </c>
      <c r="E23" s="39" t="n">
        <v>0.0114949452</v>
      </c>
      <c r="F23" s="39" t="n">
        <v>0.0114779562</v>
      </c>
      <c r="G23" s="39" t="n">
        <v>0.0114611848</v>
      </c>
      <c r="H23" s="39" t="n">
        <v>0.0114446276</v>
      </c>
      <c r="I23" s="39" t="n">
        <v>0.0114282815</v>
      </c>
      <c r="J23" s="39" t="n">
        <v>0.0114121431</v>
      </c>
      <c r="K23" s="39" t="n">
        <v>0.0113962094</v>
      </c>
      <c r="L23" s="39" t="n">
        <v>0.0113804772</v>
      </c>
      <c r="M23" s="39" t="n">
        <v>0.0113649435</v>
      </c>
      <c r="N23" s="39" t="n">
        <v>0.0113496053</v>
      </c>
      <c r="O23" s="39" t="n">
        <v>0.0113344597</v>
      </c>
      <c r="P23" s="39" t="n">
        <v>0.0113195038</v>
      </c>
      <c r="Q23" s="39" t="n">
        <v>0.0113047349</v>
      </c>
      <c r="R23" s="39" t="n">
        <v>0.0112901501</v>
      </c>
      <c r="S23" s="39" t="n">
        <v>0.0112757467</v>
      </c>
      <c r="T23" s="39" t="n">
        <v>0.0112615221</v>
      </c>
      <c r="U23" s="39" t="n">
        <v>0.0112474736</v>
      </c>
      <c r="V23" s="39" t="n">
        <v>0.0112335988</v>
      </c>
      <c r="W23" s="39" t="n">
        <v>0.011219895</v>
      </c>
      <c r="X23" s="39" t="n">
        <v>0.0112063597</v>
      </c>
      <c r="Y23" s="39" t="n">
        <v>0.0111929906</v>
      </c>
      <c r="Z23" s="39" t="n">
        <v>0.0111797853</v>
      </c>
      <c r="AA23" s="39" t="n">
        <v>0.0111667414</v>
      </c>
      <c r="AB23" s="39" t="n">
        <v>0.0111538566</v>
      </c>
      <c r="AC23" s="39" t="n">
        <v>0.0111411286</v>
      </c>
      <c r="AD23" s="39" t="n">
        <v>0.0111285552</v>
      </c>
      <c r="AE23" s="39" t="n">
        <v>0.0111161343</v>
      </c>
      <c r="AF23" s="39" t="n">
        <v>0.0111038636</v>
      </c>
      <c r="AG23" s="39" t="n">
        <v>0.011091741</v>
      </c>
      <c r="AH23" s="39" t="n">
        <v>0.0110797646</v>
      </c>
      <c r="AI23" s="39" t="n">
        <v>0.0110679321</v>
      </c>
      <c r="AJ23" s="39" t="n">
        <v>0.0110562417</v>
      </c>
      <c r="AK23" s="39" t="n">
        <v>0.0110446913</v>
      </c>
      <c r="AL23" s="39" t="n">
        <v>0.0110332791</v>
      </c>
      <c r="AM23" s="39" t="n">
        <v>0.0110220031</v>
      </c>
      <c r="AN23" s="39" t="n">
        <v>0.0110108613</v>
      </c>
    </row>
    <row r="24" customFormat="false" ht="12.75" hidden="false" customHeight="true" outlineLevel="0" collapsed="false">
      <c r="A24" s="42"/>
      <c r="B24" s="42"/>
    </row>
    <row r="25" customFormat="false" ht="12.75" hidden="false" customHeight="false" outlineLevel="0" collapsed="false">
      <c r="A25" s="43"/>
    </row>
    <row r="28" customFormat="false" ht="12.75" hidden="false" customHeight="true" outlineLevel="0" collapsed="false">
      <c r="A28" s="35" t="s">
        <v>46</v>
      </c>
      <c r="B28" s="35"/>
      <c r="C28" s="35"/>
      <c r="D28" s="35"/>
      <c r="E28" s="35"/>
      <c r="F28" s="35"/>
      <c r="G28" s="35"/>
      <c r="H28" s="35"/>
      <c r="I28" s="35"/>
      <c r="J28" s="35"/>
      <c r="K28" s="35" t="s">
        <v>46</v>
      </c>
      <c r="L28" s="35"/>
      <c r="M28" s="35"/>
      <c r="N28" s="35"/>
      <c r="O28" s="35"/>
      <c r="P28" s="35"/>
      <c r="Q28" s="35"/>
      <c r="R28" s="35"/>
      <c r="S28" s="35"/>
      <c r="T28" s="35"/>
      <c r="U28" s="35" t="s">
        <v>46</v>
      </c>
      <c r="V28" s="35"/>
      <c r="W28" s="35"/>
      <c r="X28" s="35"/>
      <c r="Y28" s="35"/>
      <c r="Z28" s="35"/>
      <c r="AA28" s="35"/>
      <c r="AB28" s="35"/>
      <c r="AC28" s="35"/>
      <c r="AD28" s="35"/>
      <c r="AE28" s="35" t="s">
        <v>46</v>
      </c>
      <c r="AF28" s="35"/>
      <c r="AG28" s="35"/>
      <c r="AH28" s="35"/>
      <c r="AI28" s="35"/>
      <c r="AJ28" s="35"/>
      <c r="AK28" s="35"/>
      <c r="AL28" s="35"/>
      <c r="AM28" s="35"/>
      <c r="AN28" s="35"/>
    </row>
    <row r="29" customFormat="false" ht="12.75" hidden="false" customHeight="false" outlineLevel="0" collapsed="false">
      <c r="A29" s="36" t="n">
        <v>1</v>
      </c>
      <c r="B29" s="37" t="n">
        <v>2</v>
      </c>
      <c r="C29" s="37" t="n">
        <v>3</v>
      </c>
      <c r="D29" s="37" t="n">
        <v>4</v>
      </c>
      <c r="E29" s="37" t="n">
        <v>5</v>
      </c>
      <c r="F29" s="37" t="n">
        <v>6</v>
      </c>
      <c r="G29" s="37" t="n">
        <v>7</v>
      </c>
      <c r="H29" s="37" t="n">
        <v>8</v>
      </c>
      <c r="I29" s="37" t="n">
        <v>9</v>
      </c>
      <c r="J29" s="37" t="n">
        <v>10</v>
      </c>
      <c r="K29" s="37" t="n">
        <v>11</v>
      </c>
      <c r="L29" s="37" t="n">
        <v>12</v>
      </c>
      <c r="M29" s="37" t="n">
        <v>13</v>
      </c>
      <c r="N29" s="37" t="n">
        <v>14</v>
      </c>
      <c r="O29" s="37" t="n">
        <v>15</v>
      </c>
      <c r="P29" s="37" t="n">
        <v>16</v>
      </c>
      <c r="Q29" s="37" t="n">
        <v>17</v>
      </c>
      <c r="R29" s="37" t="n">
        <v>18</v>
      </c>
      <c r="S29" s="37" t="n">
        <v>19</v>
      </c>
      <c r="T29" s="37" t="n">
        <v>20</v>
      </c>
      <c r="U29" s="37" t="n">
        <v>21</v>
      </c>
      <c r="V29" s="37" t="n">
        <v>22</v>
      </c>
      <c r="W29" s="37" t="n">
        <v>23</v>
      </c>
      <c r="X29" s="37" t="n">
        <v>24</v>
      </c>
      <c r="Y29" s="37" t="n">
        <v>25</v>
      </c>
      <c r="Z29" s="37" t="n">
        <v>26</v>
      </c>
      <c r="AA29" s="37" t="n">
        <v>27</v>
      </c>
      <c r="AB29" s="37" t="n">
        <v>28</v>
      </c>
      <c r="AC29" s="37" t="n">
        <v>29</v>
      </c>
      <c r="AD29" s="37" t="n">
        <v>30</v>
      </c>
      <c r="AE29" s="37" t="n">
        <v>31</v>
      </c>
      <c r="AF29" s="37" t="n">
        <v>32</v>
      </c>
      <c r="AG29" s="37" t="n">
        <v>33</v>
      </c>
      <c r="AH29" s="37" t="n">
        <v>34</v>
      </c>
      <c r="AI29" s="37" t="n">
        <v>35</v>
      </c>
      <c r="AJ29" s="37" t="n">
        <v>36</v>
      </c>
      <c r="AK29" s="37" t="n">
        <v>37</v>
      </c>
      <c r="AL29" s="37" t="n">
        <v>38</v>
      </c>
      <c r="AM29" s="37" t="n">
        <v>39</v>
      </c>
      <c r="AN29" s="37" t="n">
        <v>40</v>
      </c>
    </row>
    <row r="30" customFormat="false" ht="12.75" hidden="false" customHeight="false" outlineLevel="0" collapsed="false">
      <c r="A30" s="38" t="n">
        <v>1</v>
      </c>
      <c r="B30" s="39" t="n">
        <v>0.5024875622</v>
      </c>
      <c r="C30" s="39" t="n">
        <v>0.3366555559</v>
      </c>
      <c r="D30" s="39" t="n">
        <v>0.2537436573</v>
      </c>
      <c r="E30" s="39" t="n">
        <v>0.2039998016</v>
      </c>
      <c r="F30" s="39" t="n">
        <v>0.170839967</v>
      </c>
      <c r="G30" s="39" t="n">
        <v>0.1471567158</v>
      </c>
      <c r="H30" s="39" t="n">
        <v>0.1293963288</v>
      </c>
      <c r="I30" s="39" t="n">
        <v>0.1155845177</v>
      </c>
      <c r="J30" s="39" t="n">
        <v>0.1045367095</v>
      </c>
      <c r="K30" s="39" t="n">
        <v>0.0954990849</v>
      </c>
      <c r="L30" s="39" t="n">
        <v>0.0879690977</v>
      </c>
      <c r="M30" s="39" t="n">
        <v>0.0815988314</v>
      </c>
      <c r="N30" s="39" t="n">
        <v>0.0761397739</v>
      </c>
      <c r="O30" s="39" t="n">
        <v>0.0714096834</v>
      </c>
      <c r="P30" s="39" t="n">
        <v>0.067271878</v>
      </c>
      <c r="Q30" s="39" t="n">
        <v>0.0636218368</v>
      </c>
      <c r="R30" s="39" t="n">
        <v>0.0603782652</v>
      </c>
      <c r="S30" s="39" t="n">
        <v>0.0574769837</v>
      </c>
      <c r="T30" s="39" t="n">
        <v>0.0548666484</v>
      </c>
      <c r="U30" s="39" t="n">
        <v>0.0525056953</v>
      </c>
      <c r="V30" s="39" t="n">
        <v>0.0503601173</v>
      </c>
      <c r="W30" s="39" t="n">
        <v>0.0484018218</v>
      </c>
      <c r="X30" s="39" t="n">
        <v>0.0466073982</v>
      </c>
      <c r="Y30" s="39" t="n">
        <v>0.0449571816</v>
      </c>
      <c r="Z30" s="39" t="n">
        <v>0.0434345323</v>
      </c>
      <c r="AA30" s="39" t="n">
        <v>0.0420252759</v>
      </c>
      <c r="AB30" s="39" t="n">
        <v>0.0407172629</v>
      </c>
      <c r="AC30" s="39" t="n">
        <v>0.0395000196</v>
      </c>
      <c r="AD30" s="39" t="n">
        <v>0.0383644685</v>
      </c>
      <c r="AE30" s="39" t="n">
        <v>0.0373027038</v>
      </c>
      <c r="AF30" s="39" t="n">
        <v>0.0363078077</v>
      </c>
      <c r="AG30" s="39" t="n">
        <v>0.0353737008</v>
      </c>
      <c r="AH30" s="39" t="n">
        <v>0.0344950192</v>
      </c>
      <c r="AI30" s="39" t="n">
        <v>0.0336670117</v>
      </c>
      <c r="AJ30" s="39" t="n">
        <v>0.0328854553</v>
      </c>
      <c r="AK30" s="39" t="n">
        <v>0.0321465832</v>
      </c>
      <c r="AL30" s="39" t="n">
        <v>0.0314470255</v>
      </c>
      <c r="AM30" s="39" t="n">
        <v>0.0307837576</v>
      </c>
      <c r="AN30" s="39" t="n">
        <v>0.0301540574</v>
      </c>
    </row>
    <row r="31" customFormat="false" ht="12.75" hidden="false" customHeight="true" outlineLevel="0" collapsed="false">
      <c r="A31" s="41" t="s">
        <v>45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</row>
    <row r="32" customFormat="false" ht="12.75" hidden="false" customHeight="false" outlineLevel="0" collapsed="false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</row>
    <row r="33" customFormat="false" ht="12.75" hidden="false" customHeight="false" outlineLevel="0" collapsed="false">
      <c r="A33" s="36" t="n">
        <v>41</v>
      </c>
      <c r="B33" s="37" t="n">
        <v>42</v>
      </c>
      <c r="C33" s="37" t="n">
        <v>43</v>
      </c>
      <c r="D33" s="37" t="n">
        <v>44</v>
      </c>
      <c r="E33" s="37" t="n">
        <v>45</v>
      </c>
      <c r="F33" s="37" t="n">
        <v>46</v>
      </c>
      <c r="G33" s="37" t="n">
        <v>47</v>
      </c>
      <c r="H33" s="37" t="n">
        <v>48</v>
      </c>
      <c r="I33" s="37" t="n">
        <v>49</v>
      </c>
      <c r="J33" s="37" t="n">
        <v>50</v>
      </c>
      <c r="K33" s="37" t="n">
        <v>51</v>
      </c>
      <c r="L33" s="37" t="n">
        <v>52</v>
      </c>
      <c r="M33" s="37" t="n">
        <v>53</v>
      </c>
      <c r="N33" s="37" t="n">
        <v>54</v>
      </c>
      <c r="O33" s="37" t="n">
        <v>55</v>
      </c>
      <c r="P33" s="37" t="n">
        <v>56</v>
      </c>
      <c r="Q33" s="37" t="n">
        <v>57</v>
      </c>
      <c r="R33" s="37" t="n">
        <v>58</v>
      </c>
      <c r="S33" s="37" t="n">
        <v>59</v>
      </c>
      <c r="T33" s="37" t="n">
        <v>60</v>
      </c>
      <c r="U33" s="37" t="n">
        <v>61</v>
      </c>
      <c r="V33" s="37" t="n">
        <v>62</v>
      </c>
      <c r="W33" s="37" t="n">
        <v>63</v>
      </c>
      <c r="X33" s="37" t="n">
        <v>64</v>
      </c>
      <c r="Y33" s="37" t="n">
        <v>65</v>
      </c>
      <c r="Z33" s="37" t="n">
        <v>66</v>
      </c>
      <c r="AA33" s="37" t="n">
        <v>67</v>
      </c>
      <c r="AB33" s="37" t="n">
        <v>68</v>
      </c>
      <c r="AC33" s="37" t="n">
        <v>69</v>
      </c>
      <c r="AD33" s="37" t="n">
        <v>70</v>
      </c>
      <c r="AE33" s="37" t="n">
        <v>71</v>
      </c>
      <c r="AF33" s="37" t="n">
        <v>72</v>
      </c>
      <c r="AG33" s="37" t="n">
        <v>73</v>
      </c>
      <c r="AH33" s="37" t="n">
        <v>74</v>
      </c>
      <c r="AI33" s="37" t="n">
        <v>75</v>
      </c>
      <c r="AJ33" s="37" t="n">
        <v>76</v>
      </c>
      <c r="AK33" s="37" t="n">
        <v>77</v>
      </c>
      <c r="AL33" s="37" t="n">
        <v>78</v>
      </c>
      <c r="AM33" s="37" t="n">
        <v>79</v>
      </c>
      <c r="AN33" s="37" t="n">
        <v>80</v>
      </c>
    </row>
    <row r="34" customFormat="false" ht="12.75" hidden="false" customHeight="false" outlineLevel="0" collapsed="false">
      <c r="A34" s="38" t="n">
        <v>0.0295554685</v>
      </c>
      <c r="B34" s="39" t="n">
        <v>0.0289857684</v>
      </c>
      <c r="C34" s="39" t="n">
        <v>0.0284429411</v>
      </c>
      <c r="D34" s="39" t="n">
        <v>0.0279251543</v>
      </c>
      <c r="E34" s="39" t="n">
        <v>0.0274307382</v>
      </c>
      <c r="F34" s="39" t="n">
        <v>0.0269581683</v>
      </c>
      <c r="G34" s="39" t="n">
        <v>0.0265060498</v>
      </c>
      <c r="H34" s="39" t="n">
        <v>0.0260731044</v>
      </c>
      <c r="I34" s="39" t="n">
        <v>0.0256581577</v>
      </c>
      <c r="J34" s="39" t="n">
        <v>0.0252601296</v>
      </c>
      <c r="K34" s="39" t="n">
        <v>0.0248780246</v>
      </c>
      <c r="L34" s="39" t="n">
        <v>0.0245109236</v>
      </c>
      <c r="M34" s="39" t="n">
        <v>0.0241579772</v>
      </c>
      <c r="N34" s="39" t="n">
        <v>0.0238183986</v>
      </c>
      <c r="O34" s="39" t="n">
        <v>0.0234914584</v>
      </c>
      <c r="P34" s="39" t="n">
        <v>0.0231764792</v>
      </c>
      <c r="Q34" s="39" t="n">
        <v>0.0228728311</v>
      </c>
      <c r="R34" s="39" t="n">
        <v>0.0225799279</v>
      </c>
      <c r="S34" s="39" t="n">
        <v>0.0222972228</v>
      </c>
      <c r="T34" s="39" t="n">
        <v>0.0220242056</v>
      </c>
      <c r="U34" s="39" t="n">
        <v>0.0217603996</v>
      </c>
      <c r="V34" s="39" t="n">
        <v>0.0215053588</v>
      </c>
      <c r="W34" s="39" t="n">
        <v>0.0212586654</v>
      </c>
      <c r="X34" s="39" t="n">
        <v>0.0210199279</v>
      </c>
      <c r="Y34" s="39" t="n">
        <v>0.0207887787</v>
      </c>
      <c r="Z34" s="39" t="n">
        <v>0.0205648727</v>
      </c>
      <c r="AA34" s="39" t="n">
        <v>0.0203478853</v>
      </c>
      <c r="AB34" s="39" t="n">
        <v>0.0201375108</v>
      </c>
      <c r="AC34" s="39" t="n">
        <v>0.0199334615</v>
      </c>
      <c r="AD34" s="39" t="n">
        <v>0.019735466</v>
      </c>
      <c r="AE34" s="39" t="n">
        <v>0.0195432682</v>
      </c>
      <c r="AF34" s="39" t="n">
        <v>0.0193566262</v>
      </c>
      <c r="AG34" s="39" t="n">
        <v>0.0191753115</v>
      </c>
      <c r="AH34" s="39" t="n">
        <v>0.0189991076</v>
      </c>
      <c r="AI34" s="39" t="n">
        <v>0.01882781</v>
      </c>
      <c r="AJ34" s="39" t="n">
        <v>0.0186612246</v>
      </c>
      <c r="AK34" s="39" t="n">
        <v>0.0184991676</v>
      </c>
      <c r="AL34" s="39" t="n">
        <v>0.0183414644</v>
      </c>
      <c r="AM34" s="39" t="n">
        <v>0.0181879495</v>
      </c>
      <c r="AN34" s="39" t="n">
        <v>0.0180384655</v>
      </c>
    </row>
    <row r="35" customFormat="false" ht="12.75" hidden="false" customHeight="true" outlineLevel="0" collapsed="false">
      <c r="A35" s="41" t="s">
        <v>45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</row>
    <row r="36" customFormat="false" ht="12.75" hidden="false" customHeight="false" outlineLevel="0" collapsed="false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</row>
    <row r="37" customFormat="false" ht="12.75" hidden="false" customHeight="false" outlineLevel="0" collapsed="false">
      <c r="A37" s="36" t="n">
        <v>81</v>
      </c>
      <c r="B37" s="37" t="n">
        <v>82</v>
      </c>
      <c r="C37" s="37" t="n">
        <v>83</v>
      </c>
      <c r="D37" s="37" t="n">
        <v>84</v>
      </c>
      <c r="E37" s="37" t="n">
        <v>85</v>
      </c>
      <c r="F37" s="37" t="n">
        <v>86</v>
      </c>
      <c r="G37" s="37" t="n">
        <v>87</v>
      </c>
      <c r="H37" s="37" t="n">
        <v>88</v>
      </c>
      <c r="I37" s="37" t="n">
        <v>89</v>
      </c>
      <c r="J37" s="37" t="n">
        <v>90</v>
      </c>
      <c r="K37" s="37" t="n">
        <v>91</v>
      </c>
      <c r="L37" s="37" t="n">
        <v>92</v>
      </c>
      <c r="M37" s="37" t="n">
        <v>93</v>
      </c>
      <c r="N37" s="37" t="n">
        <v>94</v>
      </c>
      <c r="O37" s="37" t="n">
        <v>95</v>
      </c>
      <c r="P37" s="37" t="n">
        <v>96</v>
      </c>
      <c r="Q37" s="37" t="n">
        <v>97</v>
      </c>
      <c r="R37" s="37" t="n">
        <v>98</v>
      </c>
      <c r="S37" s="37" t="n">
        <v>99</v>
      </c>
      <c r="T37" s="37" t="n">
        <v>100</v>
      </c>
      <c r="U37" s="37" t="n">
        <v>101</v>
      </c>
      <c r="V37" s="37" t="n">
        <v>102</v>
      </c>
      <c r="W37" s="37" t="n">
        <v>103</v>
      </c>
      <c r="X37" s="37" t="n">
        <v>104</v>
      </c>
      <c r="Y37" s="37" t="n">
        <v>105</v>
      </c>
      <c r="Z37" s="37" t="n">
        <v>106</v>
      </c>
      <c r="AA37" s="37" t="n">
        <v>107</v>
      </c>
      <c r="AB37" s="37" t="n">
        <v>108</v>
      </c>
      <c r="AC37" s="37" t="n">
        <v>109</v>
      </c>
      <c r="AD37" s="37" t="n">
        <v>110</v>
      </c>
      <c r="AE37" s="37" t="n">
        <v>111</v>
      </c>
      <c r="AF37" s="37" t="n">
        <v>112</v>
      </c>
      <c r="AG37" s="37" t="n">
        <v>113</v>
      </c>
      <c r="AH37" s="37" t="n">
        <v>114</v>
      </c>
      <c r="AI37" s="37" t="n">
        <v>115</v>
      </c>
      <c r="AJ37" s="37" t="n">
        <v>116</v>
      </c>
      <c r="AK37" s="37" t="n">
        <v>117</v>
      </c>
      <c r="AL37" s="37" t="n">
        <v>118</v>
      </c>
      <c r="AM37" s="37" t="n">
        <v>119</v>
      </c>
      <c r="AN37" s="37" t="n">
        <v>120</v>
      </c>
    </row>
    <row r="38" customFormat="false" ht="12.75" hidden="false" customHeight="false" outlineLevel="0" collapsed="false">
      <c r="A38" s="38" t="n">
        <v>0.0178928627</v>
      </c>
      <c r="B38" s="39" t="n">
        <v>0.017750999</v>
      </c>
      <c r="C38" s="39" t="n">
        <v>0.0176127388</v>
      </c>
      <c r="D38" s="39" t="n">
        <v>0.0174779533</v>
      </c>
      <c r="E38" s="39" t="n">
        <v>0.0173465193</v>
      </c>
      <c r="F38" s="39" t="n">
        <v>0.0172183198</v>
      </c>
      <c r="G38" s="39" t="n">
        <v>0.0170932429</v>
      </c>
      <c r="H38" s="39" t="n">
        <v>0.0169711819</v>
      </c>
      <c r="I38" s="39" t="n">
        <v>0.0168520348</v>
      </c>
      <c r="J38" s="39" t="n">
        <v>0.0167357042</v>
      </c>
      <c r="K38" s="39" t="n">
        <v>0.0166220969</v>
      </c>
      <c r="L38" s="39" t="n">
        <v>0.0165111238</v>
      </c>
      <c r="M38" s="39" t="n">
        <v>0.0164026998</v>
      </c>
      <c r="N38" s="39" t="n">
        <v>0.0162967431</v>
      </c>
      <c r="O38" s="39" t="n">
        <v>0.0161931756</v>
      </c>
      <c r="P38" s="39" t="n">
        <v>0.0160919222</v>
      </c>
      <c r="Q38" s="39" t="n">
        <v>0.0159929112</v>
      </c>
      <c r="R38" s="39" t="n">
        <v>0.0158960736</v>
      </c>
      <c r="S38" s="39" t="n">
        <v>0.0158013432</v>
      </c>
      <c r="T38" s="39" t="n">
        <v>0.0157086566</v>
      </c>
      <c r="U38" s="39" t="n">
        <v>0.0156179527</v>
      </c>
      <c r="V38" s="39" t="n">
        <v>0.015529173</v>
      </c>
      <c r="W38" s="39" t="n">
        <v>0.0154422611</v>
      </c>
      <c r="X38" s="39" t="n">
        <v>0.0153571629</v>
      </c>
      <c r="Y38" s="39" t="n">
        <v>0.0152738263</v>
      </c>
      <c r="Z38" s="39" t="n">
        <v>0.0151922011</v>
      </c>
      <c r="AA38" s="39" t="n">
        <v>0.015112239</v>
      </c>
      <c r="AB38" s="39" t="n">
        <v>0.0150338937</v>
      </c>
      <c r="AC38" s="39" t="n">
        <v>0.0149571202</v>
      </c>
      <c r="AD38" s="39" t="n">
        <v>0.0148818755</v>
      </c>
      <c r="AE38" s="39" t="n">
        <v>0.014808118</v>
      </c>
      <c r="AF38" s="39" t="n">
        <v>0.0147358075</v>
      </c>
      <c r="AG38" s="39" t="n">
        <v>0.0146649053</v>
      </c>
      <c r="AH38" s="39" t="n">
        <v>0.0145953742</v>
      </c>
      <c r="AI38" s="39" t="n">
        <v>0.0145271781</v>
      </c>
      <c r="AJ38" s="39" t="n">
        <v>0.0144602821</v>
      </c>
      <c r="AK38" s="39" t="n">
        <v>0.0143946527</v>
      </c>
      <c r="AL38" s="39" t="n">
        <v>0.0143302573</v>
      </c>
      <c r="AM38" s="39" t="n">
        <v>0.0142670647</v>
      </c>
      <c r="AN38" s="39" t="n">
        <v>0.0142050444</v>
      </c>
    </row>
    <row r="39" customFormat="false" ht="12.75" hidden="false" customHeight="true" outlineLevel="0" collapsed="false">
      <c r="A39" s="41" t="s">
        <v>45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customFormat="false" ht="12.75" hidden="false" customHeight="false" outlineLevel="0" collapsed="false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</row>
    <row r="41" customFormat="false" ht="12.75" hidden="false" customHeight="false" outlineLevel="0" collapsed="false">
      <c r="A41" s="36" t="n">
        <v>121</v>
      </c>
      <c r="B41" s="37" t="n">
        <v>122</v>
      </c>
      <c r="C41" s="37" t="n">
        <v>123</v>
      </c>
      <c r="D41" s="37" t="n">
        <v>124</v>
      </c>
      <c r="E41" s="37" t="n">
        <v>125</v>
      </c>
      <c r="F41" s="37" t="n">
        <v>126</v>
      </c>
      <c r="G41" s="37" t="n">
        <v>127</v>
      </c>
      <c r="H41" s="37" t="n">
        <v>128</v>
      </c>
      <c r="I41" s="37" t="n">
        <v>129</v>
      </c>
      <c r="J41" s="37" t="n">
        <v>130</v>
      </c>
      <c r="K41" s="37" t="n">
        <v>131</v>
      </c>
      <c r="L41" s="37" t="n">
        <v>132</v>
      </c>
      <c r="M41" s="37" t="n">
        <v>133</v>
      </c>
      <c r="N41" s="37" t="n">
        <v>134</v>
      </c>
      <c r="O41" s="37" t="n">
        <v>135</v>
      </c>
      <c r="P41" s="37" t="n">
        <v>136</v>
      </c>
      <c r="Q41" s="37" t="n">
        <v>137</v>
      </c>
      <c r="R41" s="37" t="n">
        <v>138</v>
      </c>
      <c r="S41" s="37" t="n">
        <v>139</v>
      </c>
      <c r="T41" s="37" t="n">
        <v>140</v>
      </c>
      <c r="U41" s="37" t="n">
        <v>141</v>
      </c>
      <c r="V41" s="37" t="n">
        <v>142</v>
      </c>
      <c r="W41" s="37" t="n">
        <v>143</v>
      </c>
      <c r="X41" s="37" t="n">
        <v>144</v>
      </c>
      <c r="Y41" s="37" t="n">
        <v>145</v>
      </c>
      <c r="Z41" s="37" t="n">
        <v>146</v>
      </c>
      <c r="AA41" s="37" t="n">
        <v>147</v>
      </c>
      <c r="AB41" s="37" t="n">
        <v>148</v>
      </c>
      <c r="AC41" s="37" t="n">
        <v>149</v>
      </c>
      <c r="AD41" s="37" t="n">
        <v>150</v>
      </c>
      <c r="AE41" s="37" t="n">
        <v>151</v>
      </c>
      <c r="AF41" s="37" t="n">
        <v>152</v>
      </c>
      <c r="AG41" s="37" t="n">
        <v>153</v>
      </c>
      <c r="AH41" s="37" t="n">
        <v>154</v>
      </c>
      <c r="AI41" s="37" t="n">
        <v>155</v>
      </c>
      <c r="AJ41" s="37" t="n">
        <v>156</v>
      </c>
      <c r="AK41" s="37" t="n">
        <v>157</v>
      </c>
      <c r="AL41" s="37" t="n">
        <v>158</v>
      </c>
      <c r="AM41" s="37" t="n">
        <v>159</v>
      </c>
      <c r="AN41" s="37" t="n">
        <v>160</v>
      </c>
    </row>
    <row r="42" customFormat="false" ht="12.75" hidden="false" customHeight="false" outlineLevel="0" collapsed="false">
      <c r="A42" s="38" t="n">
        <v>0.0141441671</v>
      </c>
      <c r="B42" s="39" t="n">
        <v>0.0140844045</v>
      </c>
      <c r="C42" s="39" t="n">
        <v>0.0140257291</v>
      </c>
      <c r="D42" s="39" t="n">
        <v>0.0139681142</v>
      </c>
      <c r="E42" s="39" t="n">
        <v>0.0139115343</v>
      </c>
      <c r="F42" s="39" t="n">
        <v>0.0138559644</v>
      </c>
      <c r="G42" s="39" t="n">
        <v>0.0138013803</v>
      </c>
      <c r="H42" s="39" t="n">
        <v>0.0137477586</v>
      </c>
      <c r="I42" s="39" t="n">
        <v>0.0136950768</v>
      </c>
      <c r="J42" s="39" t="n">
        <v>0.0136433129</v>
      </c>
      <c r="K42" s="39" t="n">
        <v>0.0135924456</v>
      </c>
      <c r="L42" s="39" t="n">
        <v>0.0135424542</v>
      </c>
      <c r="M42" s="39" t="n">
        <v>0.0134933188</v>
      </c>
      <c r="N42" s="39" t="n">
        <v>0.0134450199</v>
      </c>
      <c r="O42" s="39" t="n">
        <v>0.0133975386</v>
      </c>
      <c r="P42" s="39" t="n">
        <v>0.0133508567</v>
      </c>
      <c r="Q42" s="39" t="n">
        <v>0.0133049564</v>
      </c>
      <c r="R42" s="39" t="n">
        <v>0.0132598204</v>
      </c>
      <c r="S42" s="39" t="n">
        <v>0.013215432</v>
      </c>
      <c r="T42" s="39" t="n">
        <v>0.0131717749</v>
      </c>
      <c r="U42" s="39" t="n">
        <v>0.0131288333</v>
      </c>
      <c r="V42" s="39" t="n">
        <v>0.0130865918</v>
      </c>
      <c r="W42" s="39" t="n">
        <v>0.0130450356</v>
      </c>
      <c r="X42" s="39" t="n">
        <v>0.0130041499</v>
      </c>
      <c r="Y42" s="39" t="n">
        <v>0.0129639208</v>
      </c>
      <c r="Z42" s="39" t="n">
        <v>0.0129243345</v>
      </c>
      <c r="AA42" s="39" t="n">
        <v>0.0128853775</v>
      </c>
      <c r="AB42" s="39" t="n">
        <v>0.012847037</v>
      </c>
      <c r="AC42" s="39" t="n">
        <v>0.0128093002</v>
      </c>
      <c r="AD42" s="39" t="n">
        <v>0.0127721548</v>
      </c>
      <c r="AE42" s="39" t="n">
        <v>0.0127355888</v>
      </c>
      <c r="AF42" s="39" t="n">
        <v>0.0126995906</v>
      </c>
      <c r="AG42" s="39" t="n">
        <v>0.0126641487</v>
      </c>
      <c r="AH42" s="39" t="n">
        <v>0.0126292521</v>
      </c>
      <c r="AI42" s="39" t="n">
        <v>0.0125948899</v>
      </c>
      <c r="AJ42" s="39" t="n">
        <v>0.0125610517</v>
      </c>
      <c r="AK42" s="39" t="n">
        <v>0.0125277272</v>
      </c>
      <c r="AL42" s="39" t="n">
        <v>0.0124949063</v>
      </c>
      <c r="AM42" s="39" t="n">
        <v>0.0124625794</v>
      </c>
      <c r="AN42" s="39" t="n">
        <v>0.012430737</v>
      </c>
    </row>
    <row r="43" customFormat="false" ht="12.75" hidden="false" customHeight="true" outlineLevel="0" collapsed="false">
      <c r="A43" s="41" t="s">
        <v>45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customFormat="false" ht="12.75" hidden="false" customHeight="false" outlineLevel="0" collapsed="false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customFormat="false" ht="12.75" hidden="false" customHeight="false" outlineLevel="0" collapsed="false">
      <c r="A45" s="36" t="n">
        <v>161</v>
      </c>
      <c r="B45" s="37" t="n">
        <v>162</v>
      </c>
      <c r="C45" s="37" t="n">
        <v>163</v>
      </c>
      <c r="D45" s="37" t="n">
        <v>164</v>
      </c>
      <c r="E45" s="37" t="n">
        <v>165</v>
      </c>
      <c r="F45" s="37" t="n">
        <v>166</v>
      </c>
      <c r="G45" s="37" t="n">
        <v>167</v>
      </c>
      <c r="H45" s="37" t="n">
        <v>168</v>
      </c>
      <c r="I45" s="37" t="n">
        <v>169</v>
      </c>
      <c r="J45" s="37" t="n">
        <v>170</v>
      </c>
      <c r="K45" s="37" t="n">
        <v>171</v>
      </c>
      <c r="L45" s="37" t="n">
        <v>172</v>
      </c>
      <c r="M45" s="37" t="n">
        <v>173</v>
      </c>
      <c r="N45" s="37" t="n">
        <v>174</v>
      </c>
      <c r="O45" s="37" t="n">
        <v>175</v>
      </c>
      <c r="P45" s="37" t="n">
        <v>176</v>
      </c>
      <c r="Q45" s="37" t="n">
        <v>177</v>
      </c>
      <c r="R45" s="37" t="n">
        <v>178</v>
      </c>
      <c r="S45" s="37" t="n">
        <v>179</v>
      </c>
      <c r="T45" s="37" t="n">
        <v>180</v>
      </c>
      <c r="U45" s="37" t="n">
        <v>181</v>
      </c>
      <c r="V45" s="37" t="n">
        <v>182</v>
      </c>
      <c r="W45" s="37" t="n">
        <v>183</v>
      </c>
      <c r="X45" s="37" t="n">
        <v>184</v>
      </c>
      <c r="Y45" s="37" t="n">
        <v>185</v>
      </c>
      <c r="Z45" s="37" t="n">
        <v>186</v>
      </c>
      <c r="AA45" s="37" t="n">
        <v>187</v>
      </c>
      <c r="AB45" s="37" t="n">
        <v>188</v>
      </c>
      <c r="AC45" s="37" t="n">
        <v>189</v>
      </c>
      <c r="AD45" s="37" t="n">
        <v>190</v>
      </c>
      <c r="AE45" s="37" t="n">
        <v>191</v>
      </c>
      <c r="AF45" s="37" t="n">
        <v>192</v>
      </c>
      <c r="AG45" s="37" t="n">
        <v>193</v>
      </c>
      <c r="AH45" s="37" t="n">
        <v>194</v>
      </c>
      <c r="AI45" s="37" t="n">
        <v>195</v>
      </c>
      <c r="AJ45" s="37" t="n">
        <v>196</v>
      </c>
      <c r="AK45" s="37" t="n">
        <v>197</v>
      </c>
      <c r="AL45" s="37" t="n">
        <v>198</v>
      </c>
      <c r="AM45" s="37" t="n">
        <v>199</v>
      </c>
      <c r="AN45" s="37" t="n">
        <v>200</v>
      </c>
    </row>
    <row r="46" customFormat="false" ht="12.75" hidden="false" customHeight="false" outlineLevel="0" collapsed="false">
      <c r="A46" s="38" t="n">
        <v>0.0123993697</v>
      </c>
      <c r="B46" s="39" t="n">
        <v>0.0123684686</v>
      </c>
      <c r="C46" s="39" t="n">
        <v>0.0123380248</v>
      </c>
      <c r="D46" s="39" t="n">
        <v>0.0123080297</v>
      </c>
      <c r="E46" s="39" t="n">
        <v>0.0122784749</v>
      </c>
      <c r="F46" s="39" t="n">
        <v>0.0122493523</v>
      </c>
      <c r="G46" s="39" t="n">
        <v>0.0122206538</v>
      </c>
      <c r="H46" s="39" t="n">
        <v>0.0121923716</v>
      </c>
      <c r="I46" s="39" t="n">
        <v>0.012164498</v>
      </c>
      <c r="J46" s="39" t="n">
        <v>0.0121370258</v>
      </c>
      <c r="K46" s="39" t="n">
        <v>0.0121099475</v>
      </c>
      <c r="L46" s="39" t="n">
        <v>0.0120832561</v>
      </c>
      <c r="M46" s="39" t="n">
        <v>0.0120569447</v>
      </c>
      <c r="N46" s="39" t="n">
        <v>0.0120310064</v>
      </c>
      <c r="O46" s="39" t="n">
        <v>0.0120054346</v>
      </c>
      <c r="P46" s="39" t="n">
        <v>0.0119802229</v>
      </c>
      <c r="Q46" s="39" t="n">
        <v>0.0119553649</v>
      </c>
      <c r="R46" s="39" t="n">
        <v>0.0119308544</v>
      </c>
      <c r="S46" s="39" t="n">
        <v>0.0119066855</v>
      </c>
      <c r="T46" s="39" t="n">
        <v>0.0118828521</v>
      </c>
      <c r="U46" s="39" t="n">
        <v>0.0118593485</v>
      </c>
      <c r="V46" s="39" t="n">
        <v>0.011836169</v>
      </c>
      <c r="W46" s="39" t="n">
        <v>0.0118133082</v>
      </c>
      <c r="X46" s="39" t="n">
        <v>0.0117907605</v>
      </c>
      <c r="Y46" s="39" t="n">
        <v>0.0117685207</v>
      </c>
      <c r="Z46" s="39" t="n">
        <v>0.0117465836</v>
      </c>
      <c r="AA46" s="39" t="n">
        <v>0.0117249441</v>
      </c>
      <c r="AB46" s="39" t="n">
        <v>0.0117035973</v>
      </c>
      <c r="AC46" s="39" t="n">
        <v>0.0116825383</v>
      </c>
      <c r="AD46" s="39" t="n">
        <v>0.0116617623</v>
      </c>
      <c r="AE46" s="39" t="n">
        <v>0.0116412647</v>
      </c>
      <c r="AF46" s="39" t="n">
        <v>0.0116210409</v>
      </c>
      <c r="AG46" s="39" t="n">
        <v>0.0116010864</v>
      </c>
      <c r="AH46" s="39" t="n">
        <v>0.0115813969</v>
      </c>
      <c r="AI46" s="39" t="n">
        <v>0.0115619681</v>
      </c>
      <c r="AJ46" s="39" t="n">
        <v>0.0115427958</v>
      </c>
      <c r="AK46" s="39" t="n">
        <v>0.0115238758</v>
      </c>
      <c r="AL46" s="39" t="n">
        <v>0.0115052042</v>
      </c>
      <c r="AM46" s="39" t="n">
        <v>0.0114867769</v>
      </c>
      <c r="AN46" s="39" t="n">
        <v>0.0114685902</v>
      </c>
    </row>
    <row r="47" customFormat="false" ht="12.75" hidden="false" customHeight="true" outlineLevel="0" collapsed="false">
      <c r="A47" s="41" t="s">
        <v>45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</row>
    <row r="48" customFormat="false" ht="12.75" hidden="false" customHeight="false" outlineLevel="0" collapsed="false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</row>
    <row r="49" customFormat="false" ht="12.75" hidden="false" customHeight="false" outlineLevel="0" collapsed="false">
      <c r="A49" s="36" t="n">
        <v>201</v>
      </c>
      <c r="B49" s="37" t="n">
        <v>202</v>
      </c>
      <c r="C49" s="37" t="n">
        <v>203</v>
      </c>
      <c r="D49" s="37" t="n">
        <v>204</v>
      </c>
      <c r="E49" s="37" t="n">
        <v>205</v>
      </c>
      <c r="F49" s="37" t="n">
        <v>206</v>
      </c>
      <c r="G49" s="37" t="n">
        <v>207</v>
      </c>
      <c r="H49" s="37" t="n">
        <v>208</v>
      </c>
      <c r="I49" s="37" t="n">
        <v>209</v>
      </c>
      <c r="J49" s="37" t="n">
        <v>210</v>
      </c>
      <c r="K49" s="37" t="n">
        <v>211</v>
      </c>
      <c r="L49" s="37" t="n">
        <v>212</v>
      </c>
      <c r="M49" s="37" t="n">
        <v>213</v>
      </c>
      <c r="N49" s="37" t="n">
        <v>214</v>
      </c>
      <c r="O49" s="37" t="n">
        <v>215</v>
      </c>
      <c r="P49" s="37" t="n">
        <v>216</v>
      </c>
      <c r="Q49" s="37" t="n">
        <v>217</v>
      </c>
      <c r="R49" s="37" t="n">
        <v>218</v>
      </c>
      <c r="S49" s="37" t="n">
        <v>219</v>
      </c>
      <c r="T49" s="37" t="n">
        <v>220</v>
      </c>
      <c r="U49" s="37" t="n">
        <v>221</v>
      </c>
      <c r="V49" s="37" t="n">
        <v>222</v>
      </c>
      <c r="W49" s="37" t="n">
        <v>223</v>
      </c>
      <c r="X49" s="37" t="n">
        <v>224</v>
      </c>
      <c r="Y49" s="37" t="n">
        <v>225</v>
      </c>
      <c r="Z49" s="37" t="n">
        <v>226</v>
      </c>
      <c r="AA49" s="37" t="n">
        <v>227</v>
      </c>
      <c r="AB49" s="37" t="n">
        <v>228</v>
      </c>
      <c r="AC49" s="37" t="n">
        <v>229</v>
      </c>
      <c r="AD49" s="37" t="n">
        <v>230</v>
      </c>
      <c r="AE49" s="37" t="n">
        <v>231</v>
      </c>
      <c r="AF49" s="37" t="n">
        <v>232</v>
      </c>
      <c r="AG49" s="37" t="n">
        <v>233</v>
      </c>
      <c r="AH49" s="37" t="n">
        <v>234</v>
      </c>
      <c r="AI49" s="37" t="n">
        <v>235</v>
      </c>
      <c r="AJ49" s="37" t="n">
        <v>236</v>
      </c>
      <c r="AK49" s="37" t="n">
        <v>237</v>
      </c>
      <c r="AL49" s="37" t="n">
        <v>238</v>
      </c>
      <c r="AM49" s="37" t="n">
        <v>239</v>
      </c>
      <c r="AN49" s="37" t="n">
        <v>240</v>
      </c>
    </row>
    <row r="50" customFormat="false" ht="12.75" hidden="false" customHeight="false" outlineLevel="0" collapsed="false">
      <c r="A50" s="38" t="n">
        <v>0.0114506402</v>
      </c>
      <c r="B50" s="39" t="n">
        <v>0.0114329231</v>
      </c>
      <c r="C50" s="39" t="n">
        <v>0.0114154354</v>
      </c>
      <c r="D50" s="39" t="n">
        <v>0.0113981735</v>
      </c>
      <c r="E50" s="39" t="n">
        <v>0.0113811339</v>
      </c>
      <c r="F50" s="39" t="n">
        <v>0.0113643131</v>
      </c>
      <c r="G50" s="39" t="n">
        <v>0.0113477077</v>
      </c>
      <c r="H50" s="39" t="n">
        <v>0.0113313145</v>
      </c>
      <c r="I50" s="39" t="n">
        <v>0.0113151302</v>
      </c>
      <c r="J50" s="39" t="n">
        <v>0.0112991516</v>
      </c>
      <c r="K50" s="39" t="n">
        <v>0.0112833756</v>
      </c>
      <c r="L50" s="39" t="n">
        <v>0.0112677992</v>
      </c>
      <c r="M50" s="39" t="n">
        <v>0.0112524193</v>
      </c>
      <c r="N50" s="39" t="n">
        <v>0.0112372329</v>
      </c>
      <c r="O50" s="39" t="n">
        <v>0.0112222373</v>
      </c>
      <c r="P50" s="39" t="n">
        <v>0.0112074295</v>
      </c>
      <c r="Q50" s="39" t="n">
        <v>0.0111928068</v>
      </c>
      <c r="R50" s="39" t="n">
        <v>0.0111783664</v>
      </c>
      <c r="S50" s="39" t="n">
        <v>0.0111641056</v>
      </c>
      <c r="T50" s="39" t="n">
        <v>0.0111500219</v>
      </c>
      <c r="U50" s="39" t="n">
        <v>0.0111361125</v>
      </c>
      <c r="V50" s="39" t="n">
        <v>0.011122375</v>
      </c>
      <c r="W50" s="39" t="n">
        <v>0.0111088069</v>
      </c>
      <c r="X50" s="39" t="n">
        <v>0.0110954057</v>
      </c>
      <c r="Y50" s="39" t="n">
        <v>0.011082169</v>
      </c>
      <c r="Z50" s="39" t="n">
        <v>0.0110690944</v>
      </c>
      <c r="AA50" s="39" t="n">
        <v>0.0110561796</v>
      </c>
      <c r="AB50" s="39" t="n">
        <v>0.0110434224</v>
      </c>
      <c r="AC50" s="39" t="n">
        <v>0.0110308204</v>
      </c>
      <c r="AD50" s="39" t="n">
        <v>0.0110183715</v>
      </c>
      <c r="AE50" s="39" t="n">
        <v>0.0110060735</v>
      </c>
      <c r="AF50" s="39" t="n">
        <v>0.0109939243</v>
      </c>
      <c r="AG50" s="39" t="n">
        <v>0.0109819218</v>
      </c>
      <c r="AH50" s="39" t="n">
        <v>0.0109700639</v>
      </c>
      <c r="AI50" s="39" t="n">
        <v>0.0109583486</v>
      </c>
      <c r="AJ50" s="39" t="n">
        <v>0.010946774</v>
      </c>
      <c r="AK50" s="39" t="n">
        <v>0.010935338</v>
      </c>
      <c r="AL50" s="39" t="n">
        <v>0.0109240387</v>
      </c>
      <c r="AM50" s="39" t="n">
        <v>0.0109128743</v>
      </c>
      <c r="AN50" s="39" t="n">
        <v>0.0109018429</v>
      </c>
    </row>
  </sheetData>
  <mergeCells count="19">
    <mergeCell ref="A1:J1"/>
    <mergeCell ref="K1:T1"/>
    <mergeCell ref="U1:AD1"/>
    <mergeCell ref="AE1:AN1"/>
    <mergeCell ref="A4:AN5"/>
    <mergeCell ref="A8:AN9"/>
    <mergeCell ref="A12:AN13"/>
    <mergeCell ref="A16:AN17"/>
    <mergeCell ref="A20:AN21"/>
    <mergeCell ref="A24:B24"/>
    <mergeCell ref="A28:J28"/>
    <mergeCell ref="K28:T28"/>
    <mergeCell ref="U28:AD28"/>
    <mergeCell ref="AE28:AN28"/>
    <mergeCell ref="A31:AN32"/>
    <mergeCell ref="A35:AN36"/>
    <mergeCell ref="A39:AN40"/>
    <mergeCell ref="A43:AN44"/>
    <mergeCell ref="A47:AN48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72B423ECB0D5042A4C3B9D8E1BE10D5" ma:contentTypeVersion="13" ma:contentTypeDescription="Crie um novo documento." ma:contentTypeScope="" ma:versionID="ee397f42b46be81a884460c6d62c9d70">
  <xsd:schema xmlns:xsd="http://www.w3.org/2001/XMLSchema" xmlns:xs="http://www.w3.org/2001/XMLSchema" xmlns:p="http://schemas.microsoft.com/office/2006/metadata/properties" xmlns:ns2="f201df8e-a337-4d24-9b04-4ba54a7dbf8b" xmlns:ns3="9b399af6-85c0-468a-8aea-463cd105fd29" targetNamespace="http://schemas.microsoft.com/office/2006/metadata/properties" ma:root="true" ma:fieldsID="6bed7340dc53f77dc211b1829d8577ba" ns2:_="" ns3:_="">
    <xsd:import namespace="f201df8e-a337-4d24-9b04-4ba54a7dbf8b"/>
    <xsd:import namespace="9b399af6-85c0-468a-8aea-463cd105fd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Bla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df8e-a337-4d24-9b04-4ba54a7dbf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Bla" ma:index="16" nillable="true" ma:displayName="Bla" ma:format="DateOnly" ma:internalName="Bla">
      <xsd:simpleType>
        <xsd:restriction base="dms:DateTime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99af6-85c0-468a-8aea-463cd105fd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CA2A46-2340-4E10-AD3B-C4531B71A7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01df8e-a337-4d24-9b04-4ba54a7dbf8b"/>
    <ds:schemaRef ds:uri="9b399af6-85c0-468a-8aea-463cd105fd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B9BF4C-D250-4463-A9FD-EF7824CBF7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2021-01-13T11:49:00Z</dcterms:created>
  <dc:creator>Mikaella C. Miguel</dc:creator>
  <dc:description/>
  <dc:language>pt-BR</dc:language>
  <cp:lastModifiedBy/>
  <dcterms:modified xsi:type="dcterms:W3CDTF">2022-03-29T17:15:47Z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